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165" windowHeight="10260" activeTab="1"/>
  </bookViews>
  <sheets>
    <sheet name="县级申报未纳入预算" sheetId="4" r:id="rId1"/>
    <sheet name="存量+预算" sheetId="7" r:id="rId2"/>
  </sheets>
  <definedNames>
    <definedName name="_xlnm._FilterDatabase" localSheetId="0" hidden="1">县级申报未纳入预算!$A$1:$F$149</definedName>
    <definedName name="_xlnm._FilterDatabase" localSheetId="1" hidden="1">'存量+预算'!$A$1:$AE$400</definedName>
    <definedName name="_xlnm.Print_Titles" localSheetId="1">'存量+预算'!$1:$2</definedName>
  </definedNames>
  <calcPr calcId="144525" iterate="1" iterateCount="100" iterateDelta="0.001"/>
</workbook>
</file>

<file path=xl/sharedStrings.xml><?xml version="1.0" encoding="utf-8"?>
<sst xmlns="http://schemas.openxmlformats.org/spreadsheetml/2006/main" count="1094" uniqueCount="747">
  <si>
    <t>2021年预算执行过程中根据工作需要依财力逐步解决的项目明细</t>
  </si>
  <si>
    <t>单位：元</t>
  </si>
  <si>
    <t>序号</t>
  </si>
  <si>
    <t>单位</t>
  </si>
  <si>
    <t>项目名称</t>
  </si>
  <si>
    <t>未纳入项目审批预算金额</t>
  </si>
  <si>
    <t>县级配套依据</t>
  </si>
  <si>
    <t>备注</t>
  </si>
  <si>
    <t>1</t>
  </si>
  <si>
    <t>县委办</t>
  </si>
  <si>
    <t>援藏回访经费</t>
  </si>
  <si>
    <t>党委办公室专项事业经费</t>
  </si>
  <si>
    <t>县委办机要工作经费预算</t>
  </si>
  <si>
    <t>2020年机要经费支出105465元</t>
  </si>
  <si>
    <t>丁青县机关、单位涉密领域安可替代经费</t>
  </si>
  <si>
    <t>2</t>
  </si>
  <si>
    <t>县人大办</t>
  </si>
  <si>
    <t>人大代表视察费</t>
  </si>
  <si>
    <t>2020年预算10万元，未支出</t>
  </si>
  <si>
    <t>人大代表培训费</t>
  </si>
  <si>
    <t>县人大代表之家经费</t>
  </si>
  <si>
    <t>十四届乡级人大换届经费</t>
  </si>
  <si>
    <t>3</t>
  </si>
  <si>
    <t>政协办</t>
  </si>
  <si>
    <t>委员视察经费</t>
  </si>
  <si>
    <t>2020年预算5万元，未支出</t>
  </si>
  <si>
    <t>委员培训经费</t>
  </si>
  <si>
    <t>4</t>
  </si>
  <si>
    <t>政府办</t>
  </si>
  <si>
    <t>供暖公司锅炉运行总承包费</t>
  </si>
  <si>
    <t>申报1136.1642万元，已解决800万元</t>
  </si>
  <si>
    <t>1.2号楼供暖补贴</t>
  </si>
  <si>
    <t>管理经费</t>
  </si>
  <si>
    <t>网络费7200*12=86400元；电费350000元；维修一、二号楼消防系统，需800000元；</t>
  </si>
  <si>
    <t>《丁青年鉴2021》经费</t>
  </si>
  <si>
    <t>5</t>
  </si>
  <si>
    <t>妇联</t>
  </si>
  <si>
    <t>妇女人均10元经费</t>
  </si>
  <si>
    <t>昌委室【2017】36号：“争取经费支持，推动试点妇联专项工作经费列入本级县、乡财政预算，按照每名妇女10元的工作经费为妇联开展工作提供保障”。</t>
  </si>
  <si>
    <t>13个乡镇妇联基层组织建设经费</t>
  </si>
  <si>
    <t>昌都市委办公室查字【2017】9：“推动乡镇妇联、村居妇联专项工作经费例如统计财政预算，确保每年不低于5万元的标准。”</t>
  </si>
  <si>
    <t>各类妇女儿童维权信访服务、维权机构合作、妇女儿童维权网络建设培训、宣传资料等活动经费</t>
  </si>
  <si>
    <t>昌都市委办公室查字【2017】9：“各级财政保障每年不少于1万元工作经费，用于…。”</t>
  </si>
  <si>
    <t>6</t>
  </si>
  <si>
    <t>农业农村局</t>
  </si>
  <si>
    <t>农牧数字视频会议服务费</t>
  </si>
  <si>
    <t>会议纪要2018 67号 ：“将每年的电路服务费14400纳入财政预算”。</t>
  </si>
  <si>
    <t>2020年牛羊销售补贴县级配套10%</t>
  </si>
  <si>
    <t>2021年牦牛经济杂交工作相关经费县级配套</t>
  </si>
  <si>
    <t>农村集体产权制度改革工作经费</t>
  </si>
  <si>
    <t>藏党发【2018】4号：“各级财政要加大工作保障力度，…由同级财政纳入预算”。</t>
  </si>
  <si>
    <t>草原补助奖励政策工作经费</t>
  </si>
  <si>
    <t>农牧民草奖补助考评表：“组织管理本级财政有配套投入”</t>
  </si>
  <si>
    <t>涉农保险县级配套</t>
  </si>
  <si>
    <t>申报123万元，已解决91.17万元。</t>
  </si>
  <si>
    <t>“厕所革命”县级配套经费</t>
  </si>
  <si>
    <t>昌财农复【2019】56号：“…的市县每户配套500元，按照6:4的配套比例”。</t>
  </si>
  <si>
    <t>7</t>
  </si>
  <si>
    <t>丁青县教育局</t>
  </si>
  <si>
    <t>体育经费</t>
  </si>
  <si>
    <t>丁青县建档立卡户大学生县级补助</t>
  </si>
  <si>
    <t>政府会议纪要【2021】17号</t>
  </si>
  <si>
    <t>双语教育</t>
  </si>
  <si>
    <t>8</t>
  </si>
  <si>
    <t>宣传部</t>
  </si>
  <si>
    <t>厚德评比建设经费</t>
  </si>
  <si>
    <t>县委会议纪要【2020】13期：“…持续推进，厚德丁青·涵养琼布三年提升行动”。2020年预算20万元，未支出。</t>
  </si>
  <si>
    <t>各类宣传经费</t>
  </si>
  <si>
    <t>2020年预算200万元，支出90万元</t>
  </si>
  <si>
    <t>创建文明城市经费</t>
  </si>
  <si>
    <t>申报300万元，已解决136万元。</t>
  </si>
  <si>
    <t>精神文明建设经费</t>
  </si>
  <si>
    <t>考评</t>
  </si>
  <si>
    <t>扫黄打非经费</t>
  </si>
  <si>
    <t>昌扫黄打非办【2020】9号。2020年预算3万元，支出0.48万元</t>
  </si>
  <si>
    <t>新时代文明实践中心活动经费</t>
  </si>
  <si>
    <t>藏文明委【2020】5号：“新时代文明实践中心工作经费纳入县级财政年度预算</t>
  </si>
  <si>
    <t>9</t>
  </si>
  <si>
    <t>司法局</t>
  </si>
  <si>
    <t>人民调解</t>
  </si>
  <si>
    <t>申报55.4万元，已解决5万元。</t>
  </si>
  <si>
    <t>安置帮教</t>
  </si>
  <si>
    <t>必接必送</t>
  </si>
  <si>
    <t>申报12万元，已解决3万元。</t>
  </si>
  <si>
    <t>法治政府建设</t>
  </si>
  <si>
    <t>10</t>
  </si>
  <si>
    <t>丁青县公安局</t>
  </si>
  <si>
    <t>禁毒专项经费及禁毒教育基地经费</t>
  </si>
  <si>
    <t>看守所经费（在押人员伙食费及医疗费)</t>
  </si>
  <si>
    <t>看守所经费(供暖建设及防水、钢丝网修缮费）</t>
  </si>
  <si>
    <t>生活补助</t>
  </si>
  <si>
    <t>申报116.55万元，已解决66.55万元。</t>
  </si>
  <si>
    <t>智慧监管项目</t>
  </si>
  <si>
    <t>公安已垫支、罗广前县长审批（2020年10月27）、同意逐年安排预算解决</t>
  </si>
  <si>
    <t>11</t>
  </si>
  <si>
    <t>检察院</t>
  </si>
  <si>
    <t>司法救助金</t>
  </si>
  <si>
    <t>高检发刑申字【2016】1号：“…各级财政部门将国家司法救助资金列入预算”2020.12.3号旺加县长审批财政纳入预算内、财政未签字</t>
  </si>
  <si>
    <t>12</t>
  </si>
  <si>
    <t>人社局</t>
  </si>
  <si>
    <t>城乡居民养老保险工作经费</t>
  </si>
  <si>
    <t>藏政发【2014】88号：“各级政府要为城乡居民养老保险经办机构提供必要的工作场地、设施设备和经费保障，城乡居民养老保险工作经费纳入同级财政预算“。</t>
  </si>
  <si>
    <t>13</t>
  </si>
  <si>
    <t>昌都市生态环境局丁青县分局</t>
  </si>
  <si>
    <t>生态文明乡镇及生态文明村居创建提档升级工作经费</t>
  </si>
  <si>
    <t>昌党办发【2020】9号：“市、县要将生态文明建设资金纳入本级财政预算，确保财政用于生态文明建设的支出逐年提高”。</t>
  </si>
  <si>
    <t>生态环境保护县级投入资金</t>
  </si>
  <si>
    <t>申报446万元、已解决336.16万元</t>
  </si>
  <si>
    <t>15</t>
  </si>
  <si>
    <t>林业和草原局</t>
  </si>
  <si>
    <t>国土绿化（含义务植树）</t>
  </si>
  <si>
    <t>申报300万元、已解决196.92万元</t>
  </si>
  <si>
    <t>16</t>
  </si>
  <si>
    <t>发改委</t>
  </si>
  <si>
    <t>电子政务外网预算费</t>
  </si>
  <si>
    <t>昌政办复【2019】210号：“由县级财政承担本级横向联网线路和乡镇外网网络租赁费的规定执行”。</t>
  </si>
  <si>
    <t>县级物资储备管理费用</t>
  </si>
  <si>
    <t>昌政办复【2020】122号、藏粮物【2020】5号：“…由各级财政部门统筹安排解决”。</t>
  </si>
  <si>
    <t>丁青县储备粮保管轮换费用</t>
  </si>
  <si>
    <t>昌署复【2020】122号：“第三章”</t>
  </si>
  <si>
    <t>十四五规划编制工作经费</t>
  </si>
  <si>
    <t>2020年预算42万万元、支出10万元、结转32万元，合同50万元。</t>
  </si>
  <si>
    <t>17</t>
  </si>
  <si>
    <t>商务局</t>
  </si>
  <si>
    <t>招商引资工作经费</t>
  </si>
  <si>
    <t>18</t>
  </si>
  <si>
    <t>旅发局</t>
  </si>
  <si>
    <t>旅游宣传经费</t>
  </si>
  <si>
    <t>申报57.5万元、审批22.5万元、已解决9万元</t>
  </si>
  <si>
    <t>旅游厕所维护经费</t>
  </si>
  <si>
    <t xml:space="preserve">              川藏317传奇天路旅游同盟四方论坛活动经费</t>
  </si>
  <si>
    <t>旺加顿珠县长审批请财政予以列入部门预算、财政未签字</t>
  </si>
  <si>
    <t>19</t>
  </si>
  <si>
    <t>住建局</t>
  </si>
  <si>
    <t>2016年棚户区改造项目</t>
  </si>
  <si>
    <t>2016年棚户区改造项目借款合同</t>
  </si>
  <si>
    <t>2017年棚户区改造项目</t>
  </si>
  <si>
    <t>2017年棚户区改造项目借款合同</t>
  </si>
  <si>
    <t>申报1896.75万元、已解决25.55万元</t>
  </si>
  <si>
    <t>住房公积金综合服务平台</t>
  </si>
  <si>
    <t>污水处理运营费</t>
  </si>
  <si>
    <t>申报238.6万元、已解决115.54万元</t>
  </si>
  <si>
    <t>厕所维护费</t>
  </si>
  <si>
    <t>项目前期费用</t>
  </si>
  <si>
    <t>办公用房测量费</t>
  </si>
  <si>
    <t>20</t>
  </si>
  <si>
    <t>纪检委</t>
  </si>
  <si>
    <t>办案经费</t>
  </si>
  <si>
    <t>2020年预算30万元，未支出</t>
  </si>
  <si>
    <t>申报35万元、已解决20万元</t>
  </si>
  <si>
    <t>21</t>
  </si>
  <si>
    <t>政法委</t>
  </si>
  <si>
    <t>综治中心经费</t>
  </si>
  <si>
    <t>双联户补助、奖励资金县级配套</t>
  </si>
  <si>
    <t>虫草采集管理工作经费</t>
  </si>
  <si>
    <t>申报300万元、已解决30.71万元</t>
  </si>
  <si>
    <t>平安建设（综治)</t>
  </si>
  <si>
    <t>22</t>
  </si>
  <si>
    <t>组织部</t>
  </si>
  <si>
    <t>去世干部抚恤金</t>
  </si>
  <si>
    <t>申报450万元、已解决26.6万元</t>
  </si>
  <si>
    <t>2021年丁青县优秀公务员预算</t>
  </si>
  <si>
    <t>党建经费5%</t>
  </si>
  <si>
    <t>申报245.1万元、已解决100万元</t>
  </si>
  <si>
    <t>大组工网络端拓展及维护预算</t>
  </si>
  <si>
    <t>村级党组织工作经费5:3:2</t>
  </si>
  <si>
    <t>公务员辞退费用预算</t>
  </si>
  <si>
    <t>23</t>
  </si>
  <si>
    <t>丁青县水利局</t>
  </si>
  <si>
    <t>防汛抗旱经费</t>
  </si>
  <si>
    <t>昌水发【2019】236号：“明确农村饮水安全政府主体责任，县区人民政府负责辖区范围内农村饮水安全管理的组织领导…运行管理经费落实”。2020年预算50万、支出37万</t>
  </si>
  <si>
    <t>山洪灾害预警检测设备运行管理费用</t>
  </si>
  <si>
    <t>2020年预算45万、支出17.6万</t>
  </si>
  <si>
    <t>水资源管理及河长制工作</t>
  </si>
  <si>
    <t>农村安全饮水维修养护经费</t>
  </si>
  <si>
    <t>昌河办【2020】15号：经费保障纳入考核范围.2020年预算50万、支出18万、</t>
  </si>
  <si>
    <t>24</t>
  </si>
  <si>
    <t>自然资源局</t>
  </si>
  <si>
    <t>青苗和地上附着物补偿标准编制经费</t>
  </si>
  <si>
    <t>提宝泽仁县长提示纳入2021年预算、罗县审批严重执行、无财政签字</t>
  </si>
  <si>
    <t>农村宅基地房地一体登记发证工作经费</t>
  </si>
  <si>
    <t>昌政办发【2020】65号：“成员单位职责.财政负责经费保障”。</t>
  </si>
  <si>
    <t>申报685万元、已解决40万元</t>
  </si>
  <si>
    <t>征地补偿费用</t>
  </si>
  <si>
    <t>尼玛措姆房屋拆迁款</t>
  </si>
  <si>
    <t>丁青县政府会议纪要【2021】17号</t>
  </si>
  <si>
    <t>尼玛措姆房屋拆迁（供水主管道资金）</t>
  </si>
  <si>
    <t>地质灾害防治宣传</t>
  </si>
  <si>
    <t>昌都市自然资源局通知：“本次普查工作经费以地方保障为主…尽快上报本级财政部门纳入2021年县级财政预算”。</t>
  </si>
  <si>
    <t>控制性详细规划编制经费</t>
  </si>
  <si>
    <t>藏建规【2014】120号：“…确保县城廉租房、周转房用地的分期供给规模、区位布局和相关资金投入”审计整改问题</t>
  </si>
  <si>
    <t>自然灾害综合风险普查</t>
  </si>
  <si>
    <t>昌都市自然资源局通知：“本次普查工作经费以地方保障为主…尽快上报本级财政部门纳入2021年县级财政预算”。昌政办发【2020】88号</t>
  </si>
  <si>
    <t>25</t>
  </si>
  <si>
    <t>民政局</t>
  </si>
  <si>
    <t>抚恤事业费</t>
  </si>
  <si>
    <t>申报420万元、已解决21.75万元</t>
  </si>
  <si>
    <t>残疾人动态更新培训经费</t>
  </si>
  <si>
    <t>流浪乞讨救助</t>
  </si>
  <si>
    <t>26</t>
  </si>
  <si>
    <t>信访局</t>
  </si>
  <si>
    <t>劝返费</t>
  </si>
  <si>
    <t>年终考评经费</t>
  </si>
  <si>
    <t>27</t>
  </si>
  <si>
    <t>财政局</t>
  </si>
  <si>
    <t>非税收入收缴电子化管理网络运行维护费</t>
  </si>
  <si>
    <t>合同</t>
  </si>
  <si>
    <t>财务软件维护费</t>
  </si>
  <si>
    <t>国库支付系统银行业务代理费</t>
  </si>
  <si>
    <t>2021年债券到期本金利息及服务费</t>
  </si>
  <si>
    <t>转贷协议</t>
  </si>
  <si>
    <t>2020年代理国库手续</t>
  </si>
  <si>
    <t>财政网络租赁费</t>
  </si>
  <si>
    <t>实际运行维护，根据签订合同审批</t>
  </si>
  <si>
    <t>票据系统维护费</t>
  </si>
  <si>
    <t>预备费</t>
  </si>
  <si>
    <t>申报1216.58万元、已解决994.38万元</t>
  </si>
  <si>
    <t>财政评审经费</t>
  </si>
  <si>
    <t>等水利项目审减资金以存量形式上缴国库后，再进行分配</t>
  </si>
  <si>
    <t>办公室、会议室、资料室改造经费</t>
  </si>
  <si>
    <t>申报20万元、已解决0.2万元</t>
  </si>
  <si>
    <t>28</t>
  </si>
  <si>
    <t>卫健委</t>
  </si>
  <si>
    <t>卫生防疫津贴</t>
  </si>
  <si>
    <t>藏人社发【2020】28号，罗广前县长审批转发至涉及部门并严格执行、待确定补贴类型</t>
  </si>
  <si>
    <t>新冠病毒疫苗接种专项经费</t>
  </si>
  <si>
    <t>书记、县长签字同意</t>
  </si>
  <si>
    <t>村医2020年绩效资金</t>
  </si>
  <si>
    <t>藏昌卫【2021】9号、昌政办【2017】176号</t>
  </si>
  <si>
    <t>29</t>
  </si>
  <si>
    <t>丁青县后勤服务中心</t>
  </si>
  <si>
    <t>机关食堂水电费</t>
  </si>
  <si>
    <t>含食堂运行费用</t>
  </si>
  <si>
    <t>丁青县统战部</t>
  </si>
  <si>
    <t>智慧寺庙经费</t>
  </si>
  <si>
    <t>昌都市统战部【2020】52号：“参照2020年智慧寺庙管理项目链路费标准，将智慧寺庙链路纳入明年预算”。昌政办复【2020】79号</t>
  </si>
  <si>
    <t>高僧大德座谈费用</t>
  </si>
  <si>
    <t>统战人士（党外人士）</t>
  </si>
  <si>
    <t>申报84.82万元、已解决59.82万元</t>
  </si>
  <si>
    <t>30</t>
  </si>
  <si>
    <t>丁青县民宗局</t>
  </si>
  <si>
    <t>1拖N片区管委会</t>
  </si>
  <si>
    <t>昌统发【2019】45号：市财政承担60%，县财政承担40%、市委常委、统战部部长泽仁俊美《在全市1+N宗教活动场所管理机制座谈会上的讲话》</t>
  </si>
  <si>
    <t>31</t>
  </si>
  <si>
    <t>消防大队</t>
  </si>
  <si>
    <t>专用材料费</t>
  </si>
  <si>
    <t>《西藏自治区消防救援队伍地方财政经费管理实施细则》、藏政办发【2017】131号</t>
  </si>
  <si>
    <t>公用经费</t>
  </si>
  <si>
    <t>申报117万元、已解决56.72万元</t>
  </si>
  <si>
    <t>专用燃料费</t>
  </si>
  <si>
    <t>消防宣传费</t>
  </si>
  <si>
    <t>《自治区消防救援队伍地方财政经费管理实施细则》：“每年消防宣传项目经费不得低于该单位地方公用经费10%”。</t>
  </si>
  <si>
    <t>消防信息网络建设费</t>
  </si>
  <si>
    <t>消防应急物资储备费</t>
  </si>
  <si>
    <t>消防辅警经费（公用经费、服装费、个人防护）</t>
  </si>
  <si>
    <t>藏公通【2018】48号：“…同级财政予以保障”。</t>
  </si>
  <si>
    <t>32</t>
  </si>
  <si>
    <t>文化局</t>
  </si>
  <si>
    <t>文物保护经费</t>
  </si>
  <si>
    <t>《中华人民共和国文物保护法》，2020年预算10万元，支出1560元</t>
  </si>
  <si>
    <t>2019年度春节、藏历团拜会</t>
  </si>
  <si>
    <t>丁委办【2019】2号：“慰问活动所需经费原则上由本级财政承担和上级补助的方式解决”</t>
  </si>
  <si>
    <t>第三届琼文化学术研讨会</t>
  </si>
  <si>
    <t>会议纪要2020年。</t>
  </si>
  <si>
    <t>文化执法</t>
  </si>
  <si>
    <t>财行【2020】299号《综合行政执法制式服装和标准管理办法》</t>
  </si>
  <si>
    <t>33</t>
  </si>
  <si>
    <t>市场监督管理局</t>
  </si>
  <si>
    <t>快检经费</t>
  </si>
  <si>
    <t>《丁青县人民政府购买快检服务合同书》，2020年结转8.4万元</t>
  </si>
  <si>
    <t>质量提升经费</t>
  </si>
  <si>
    <t>昌党发【2019】9号：“健全财政金融激励政策”。</t>
  </si>
  <si>
    <t>化妆品、药品、医疗器械不良反应检测业务经费</t>
  </si>
  <si>
    <t>34</t>
  </si>
  <si>
    <t>行政审批局</t>
  </si>
  <si>
    <t>丁青县政务服务中心标准化建设与各级政务服务中心运转经费</t>
  </si>
  <si>
    <t xml:space="preserve"> 藏政办发明电【2019】1083号：“各级实体政务大厅的建设及改造经费，原则上纳入各级财政预算”。（政府服务标准化建设）</t>
  </si>
  <si>
    <t>购买政务服务“好差评”设备终端</t>
  </si>
  <si>
    <t>昌政办发明电【2020】318号。县级领导指示安排</t>
  </si>
  <si>
    <t>35</t>
  </si>
  <si>
    <t>编译局</t>
  </si>
  <si>
    <t>藏语文工作管理</t>
  </si>
  <si>
    <t>36</t>
  </si>
  <si>
    <t>退役军人事务局</t>
  </si>
  <si>
    <t>烈士陵园管理经费</t>
  </si>
  <si>
    <t>双拥工作经费</t>
  </si>
  <si>
    <t>“八一”、 “十一”等节日慰问金</t>
  </si>
  <si>
    <t>退役军人服务站工作经费</t>
  </si>
  <si>
    <t>《自治区退役军人事务厅关于创建2020年全国示范型退役军人服务中心（站）有关事宜的通知》第23条规定：财政部门按规定做好经费保障。</t>
  </si>
  <si>
    <t>37</t>
  </si>
  <si>
    <t>医保局</t>
  </si>
  <si>
    <t>大病统筹资金超支</t>
  </si>
  <si>
    <t>城乡居民医疗救助</t>
  </si>
  <si>
    <t>申报332.33万元、已解决212.48万元</t>
  </si>
  <si>
    <t>医疗保障信息化建设</t>
  </si>
  <si>
    <t>城乡居民医疗保险运行经费</t>
  </si>
  <si>
    <t>人均标准0.8元，共计94314人</t>
  </si>
  <si>
    <t>38</t>
  </si>
  <si>
    <t>执法局</t>
  </si>
  <si>
    <t xml:space="preserve">城市维护经费                          </t>
  </si>
  <si>
    <t>包含所有市政维护相关经费</t>
  </si>
  <si>
    <t>丁青县城区生活垃圾填埋场运行经费</t>
  </si>
  <si>
    <t>申报180.49万元、已解决35.71万元。</t>
  </si>
  <si>
    <t>39</t>
  </si>
  <si>
    <t>巡察办</t>
  </si>
  <si>
    <t>交叉巡察经费</t>
  </si>
  <si>
    <t>根据2020年实际支出121853元</t>
  </si>
  <si>
    <t>40</t>
  </si>
  <si>
    <t>应急管理局</t>
  </si>
  <si>
    <t>安全监管监察</t>
  </si>
  <si>
    <t>应急管理职责，第三条第一点：“…指导乡镇…监督管理工作”，以下乡宣传为主，包含下乡补助12000元，宣传经费88000元，制作宣传资料等</t>
  </si>
  <si>
    <t>自然灾害风险普查</t>
  </si>
  <si>
    <t>昌政办发明电【2020】241号：“普查经费保障”</t>
  </si>
  <si>
    <t>41</t>
  </si>
  <si>
    <t>团委</t>
  </si>
  <si>
    <t>志愿者补助经费</t>
  </si>
  <si>
    <t>42</t>
  </si>
  <si>
    <t>交通局</t>
  </si>
  <si>
    <t>丁青县尺牍镇迪巴村、当堆乡洛河村岔口至洛隆县俄西村等2条公路林评勘察咨询和植被恢复费</t>
  </si>
  <si>
    <t>协雄乡</t>
  </si>
  <si>
    <t>廊通坝异地搬迁高压电线电死人（一次性赔偿款）</t>
  </si>
  <si>
    <t>市级追加一般预算（优先安排）</t>
  </si>
  <si>
    <t>43</t>
  </si>
  <si>
    <t>协麦村失地群众生活补助</t>
  </si>
  <si>
    <t>政府会议纪要【2019】56号</t>
  </si>
  <si>
    <t>合计：</t>
  </si>
  <si>
    <t xml:space="preserve"> </t>
  </si>
  <si>
    <t>2021年一般公共预算项目资金明细</t>
  </si>
  <si>
    <t>申报金额</t>
  </si>
  <si>
    <t>项目审批预算金额</t>
  </si>
  <si>
    <t>年初县级（一般预算）</t>
  </si>
  <si>
    <t>年初县级（存量资金）</t>
  </si>
  <si>
    <t>年初自治区</t>
  </si>
  <si>
    <t>年初市级</t>
  </si>
  <si>
    <t>项目审批合计金额</t>
  </si>
  <si>
    <t>工资福利支出</t>
  </si>
  <si>
    <t>商品服务支出</t>
  </si>
  <si>
    <t>个人对家庭补助</t>
  </si>
  <si>
    <t>单位总预算</t>
  </si>
  <si>
    <t>上级追加</t>
  </si>
  <si>
    <t>上级调减</t>
  </si>
  <si>
    <t>县级调增</t>
  </si>
  <si>
    <t>预算调减</t>
  </si>
  <si>
    <t>预算支出</t>
  </si>
  <si>
    <t>年初县级（预算）</t>
  </si>
  <si>
    <t>年初县级（存量）</t>
  </si>
  <si>
    <t>功能科目</t>
  </si>
  <si>
    <t>经济科目</t>
  </si>
  <si>
    <t>丁青县县委办</t>
  </si>
  <si>
    <t>县委慰问经费</t>
  </si>
  <si>
    <t>丁委办发【2020】1号</t>
  </si>
  <si>
    <t>20131</t>
  </si>
  <si>
    <t>档案馆（县委史志研究中心）馆藏档案日常维护费</t>
  </si>
  <si>
    <t>八大基地经费（人民调解员矛盾纠纷解决基地、青少年服务基地、民生保障基地、强基惠民基地、党的政策宣传基地、妇女权益保护基地、法治宣传教育基地、双联户教育基地）</t>
  </si>
  <si>
    <t>县委520会场经费</t>
  </si>
  <si>
    <t>县委办公室座机费</t>
  </si>
  <si>
    <t>县委办公室跟班培训费（乡镇、寺管会及县直单位）</t>
  </si>
  <si>
    <t>2020年机要经费支出105465元。值班人员值班费175200元，应急车载费用120000元</t>
  </si>
  <si>
    <t>县委办档案工作经费预算</t>
  </si>
  <si>
    <t>县委办保密工作经费预算</t>
  </si>
  <si>
    <t>20101</t>
  </si>
  <si>
    <t>人大会议费</t>
  </si>
  <si>
    <t>乡镇人大保障经费</t>
  </si>
  <si>
    <t>上级转移支付1号</t>
  </si>
  <si>
    <t>十三届县级人大换届经费</t>
  </si>
  <si>
    <t>县政协办</t>
  </si>
  <si>
    <t>会议经费</t>
  </si>
  <si>
    <t>根据2020实际使用会议经费预测</t>
  </si>
  <si>
    <t>20102</t>
  </si>
  <si>
    <t>文史资料稿费经费</t>
  </si>
  <si>
    <t>13个乡镇委员联络室工作经费</t>
  </si>
  <si>
    <t>县政府办</t>
  </si>
  <si>
    <t>会议室经费</t>
  </si>
  <si>
    <t>乡乡通年费195000元，视频保障费17600*12=211200元；加上设备维修、日常会场开支100000元。</t>
  </si>
  <si>
    <t>20103</t>
  </si>
  <si>
    <t>税务局经费</t>
  </si>
  <si>
    <t>藏财预【2020】111号：“地市、县区财政保障范围  地市、县区税务部门承担本级党委和政府交办工作所需支出及其他必要支出”</t>
  </si>
  <si>
    <t>行政审批大厅搬迁</t>
  </si>
  <si>
    <t>全县维稳经费</t>
  </si>
  <si>
    <t>国安局维稳经费21.49万元从该项资金列支</t>
  </si>
  <si>
    <t>国安局经费</t>
  </si>
  <si>
    <t>党员活动经费</t>
  </si>
  <si>
    <t>七城同创经费</t>
  </si>
  <si>
    <t>七城同创工作需要，各单位不单独安排</t>
  </si>
  <si>
    <t>村级组织活动场所办公用品及相关设备</t>
  </si>
  <si>
    <t>总工会</t>
  </si>
  <si>
    <t>20129</t>
  </si>
  <si>
    <t>农牧局</t>
  </si>
  <si>
    <t>科技助力乡村振兴</t>
  </si>
  <si>
    <t>21301</t>
  </si>
  <si>
    <t>“三江茶马艺术节”展销经费</t>
  </si>
  <si>
    <t>农业综合执法大队工作经费</t>
  </si>
  <si>
    <t>2021年农药采购县级配套资金</t>
  </si>
  <si>
    <t>昌农【2020】74号：“…农药采购资金由自治旗、地市、县区及群众自筹承担，分担比例为45%.25%.20%.10%”</t>
  </si>
  <si>
    <t>2021年村级兽防员工资县级配套</t>
  </si>
  <si>
    <t>昌财农指【2020】82号：要求县级配套40%</t>
  </si>
  <si>
    <t>2021年科技特派员工资县级配套</t>
  </si>
  <si>
    <t>昌政办复【2020】147号：市县承担比例5:5</t>
  </si>
  <si>
    <t>2020年招聘农牧专干与科技专干县级配套(2020-2021年报酬）</t>
  </si>
  <si>
    <t>昌财社指【2020】90,2020年-2021年，县级配套20%，人均标准81000，人数41人</t>
  </si>
  <si>
    <t>涉农商业保险保费</t>
  </si>
  <si>
    <t>县级配套8%</t>
  </si>
  <si>
    <t>2020年农药采购资金县级配套差额</t>
  </si>
  <si>
    <t>草原生态保护补助奖励</t>
  </si>
  <si>
    <t>中央财政农田建设补助资金</t>
  </si>
  <si>
    <t>扶持村集体经济发展资金</t>
  </si>
  <si>
    <t>20501</t>
  </si>
  <si>
    <t>县级配套23%</t>
  </si>
  <si>
    <t>“三包”经费</t>
  </si>
  <si>
    <t>教育共同财政事权转移支付基本支出</t>
  </si>
  <si>
    <t>教育共同财政事权转移支付项目支出</t>
  </si>
  <si>
    <t>上级转移支付1号：其中城乡义务教育2580.5万元为直达资金</t>
  </si>
  <si>
    <t>20133</t>
  </si>
  <si>
    <t>2020年预算200万元，支出108万元</t>
  </si>
  <si>
    <t>各类宣传活动经费</t>
  </si>
  <si>
    <t>建党100周年和虫草艺术节活动经费</t>
  </si>
  <si>
    <t>征订党报党刊经费</t>
  </si>
  <si>
    <t>融媒体建设经费</t>
  </si>
  <si>
    <t>2020年预算300万元，支出95万元</t>
  </si>
  <si>
    <t>舆情监测设备经费</t>
  </si>
  <si>
    <t>昌扫黄打非办【2020】9号</t>
  </si>
  <si>
    <t>融媒体中心2021年防辐射补助</t>
  </si>
  <si>
    <t>昌广发【2011】16号：“按现行财政渠道解决”</t>
  </si>
  <si>
    <t>广播电视节目无线覆盖运行维护费（数字）</t>
  </si>
  <si>
    <t>宣传部生活补助经费</t>
  </si>
  <si>
    <t>按照工资领取人数97人计算，正式干部62人</t>
  </si>
  <si>
    <t>14</t>
  </si>
  <si>
    <t>就业创业补助资金</t>
  </si>
  <si>
    <t>昌人社发【2019】146号：“县区财政结合本县区工作需要，每年配套不少于100万元就业创业资金”。</t>
  </si>
  <si>
    <t>20801</t>
  </si>
  <si>
    <t>劳动监察专项资金</t>
  </si>
  <si>
    <t>公益性岗位补贴</t>
  </si>
  <si>
    <t>农民工工资应急周转金</t>
  </si>
  <si>
    <t>离退休人员就医住宿交通费</t>
  </si>
  <si>
    <t>城乡居民基本养老保险</t>
  </si>
  <si>
    <t>60岁以上待遇领取人员共计6301人县财政配套678637.6元/年，16-59岁正常缴费人员共计37526人县财政配套375260元/年。</t>
  </si>
  <si>
    <t>退休机关固定工体检费</t>
  </si>
  <si>
    <t>企业职工养老保险</t>
  </si>
  <si>
    <t>由各管理单位在工资中申报，不再单独安排。</t>
  </si>
  <si>
    <t>“三支一扶”补助资金、差旅费</t>
  </si>
  <si>
    <t>基层就业平台工作人员服装费</t>
  </si>
  <si>
    <t>自治区《关于推进全区基层劳动就业社会保障公共服务平台规范化标准管理的通知》：“统一着装所需经费纳入统计财政预算”。无政府、财政文件。</t>
  </si>
  <si>
    <t>211</t>
  </si>
  <si>
    <t>藏环考办函【2020】2号：“县区考核指标生态环境保护资金投入使用情况”</t>
  </si>
  <si>
    <t>西藏自治区丁青县怒江上游协曲河生态修复与保护工程</t>
  </si>
  <si>
    <t>乡镇基层团组织建设费</t>
  </si>
  <si>
    <t>预防青少年犯罪经费</t>
  </si>
  <si>
    <t>藏预青专字【2014】1号：“县级每年不少于5万、乡镇每年不少于1万元，由各级财政统筹安排专项经费”。无政府、财政文件。</t>
  </si>
  <si>
    <t>藏团联发【2020】9号</t>
  </si>
  <si>
    <t>志愿者活动经费</t>
  </si>
  <si>
    <t>青年创业补助经费</t>
  </si>
  <si>
    <t>工作专项经费</t>
  </si>
  <si>
    <t>林草局</t>
  </si>
  <si>
    <t>野生动物肇事保险补贴</t>
  </si>
  <si>
    <t>6：3:1</t>
  </si>
  <si>
    <t>21302</t>
  </si>
  <si>
    <t>新一轮退耕还林经费（网围栏及警示牌）</t>
  </si>
  <si>
    <t>野生动物经费</t>
  </si>
  <si>
    <t>县城绿化管护费</t>
  </si>
  <si>
    <t>完善退耕还林政策补助</t>
  </si>
  <si>
    <t>新一轮退耕还林补助</t>
  </si>
  <si>
    <t>新一轮退耕还草补助</t>
  </si>
  <si>
    <t>森林资源管护</t>
  </si>
  <si>
    <t>草原生态修复治理补助</t>
  </si>
  <si>
    <t>生态护林员补助（统筹用于脱贫攻坚—生态岗位补助）</t>
  </si>
  <si>
    <t>国土绿化支出</t>
  </si>
  <si>
    <t>保护区管护</t>
  </si>
  <si>
    <t>项管中心工作经费</t>
  </si>
  <si>
    <t>20104</t>
  </si>
  <si>
    <t>聘用工程师工资</t>
  </si>
  <si>
    <t>藏粮物【2020】5号：“…由各级财政部门统筹安排解决”。</t>
  </si>
  <si>
    <t>扶贫办</t>
  </si>
  <si>
    <t>扶贫县级配套资金10%</t>
  </si>
  <si>
    <t>21305</t>
  </si>
  <si>
    <t>中央财政扶贫发展资金用于丁青县丁青镇热昌村商品猪养殖基地项目巩固提升工程</t>
  </si>
  <si>
    <t>中央财政扶贫发展资金用于丁青县甘岩乡易地搬迁安置点点内提升改造项目</t>
  </si>
  <si>
    <t>中央财政扶贫发展资金用于丁青县当堆乡洛河村经济林种植项目巩固提升工程</t>
  </si>
  <si>
    <t>中央财政扶贫发展资金用于丁青县丁青镇热昌村商品猪养殖基地道路硬化工程</t>
  </si>
  <si>
    <t>中央财政扶贫发展资金用于丁青县协雄乡协麦村三塔牌协雄奶牛养殖基地项目道路硬化工程</t>
  </si>
  <si>
    <t>中央财政扶贫发展资金用于丁青县协雄乡朗通村产业园区基础设施新建给水系统工程项目</t>
  </si>
  <si>
    <t>中央财政扶贫发展资金用于丁青县协雄乡朗通村产业园基础设施排水管网工程项目</t>
  </si>
  <si>
    <t>中央财政扶贫发展资金用于丁青县嘎塔乡易地搬迁安置点点内提升改造项目</t>
  </si>
  <si>
    <t>20113</t>
  </si>
  <si>
    <t>20701</t>
  </si>
  <si>
    <t>昌都市丁青县全域旅游（2019-2030）</t>
  </si>
  <si>
    <t>会议纪要以及领导批示，但由于2018年资金已经存量，所以无法拨付。</t>
  </si>
  <si>
    <t>领导审批</t>
  </si>
  <si>
    <t>丁青县旅游解说体系建设费用、丁青经典民间故事汇编费用</t>
  </si>
  <si>
    <t>丁青县孜珠山景区总体规划详细规划专项规划费用</t>
  </si>
  <si>
    <t>21201</t>
  </si>
  <si>
    <t>污水处理厂运营费</t>
  </si>
  <si>
    <t>党建经费</t>
  </si>
  <si>
    <t>寺庙整改经费</t>
  </si>
  <si>
    <t>公共厕所运维费</t>
  </si>
  <si>
    <t>市政府督查通报：按每座厕所不低于2万元的标准分级承担运维费（不含管护人员工资），并纳入年度财政预算</t>
  </si>
  <si>
    <t>农村房屋安全隐患排查评估费</t>
  </si>
  <si>
    <t>藏建材【2020】149号，财政负责承担房屋安全管理相关经费纳入本级政府预算、无政府、财政文件</t>
  </si>
  <si>
    <t>城镇低收入住房困难家庭租赁住房补贴</t>
  </si>
  <si>
    <t>5%，预计2021年新增9人，共计249人，每年3060元</t>
  </si>
  <si>
    <t>农村危房改造经费（丁青县2021年农房质量提升工程项目）十三个乡镇</t>
  </si>
  <si>
    <t>城镇棚户区</t>
  </si>
  <si>
    <t>20111</t>
  </si>
  <si>
    <t>会务经费</t>
  </si>
  <si>
    <t>2020年预算10万元，支出6865元</t>
  </si>
  <si>
    <t>培训经费</t>
  </si>
  <si>
    <t>2020年预算17万元，未支出</t>
  </si>
  <si>
    <t>订阅书刊及杂志</t>
  </si>
  <si>
    <t>双联户经费（含户长补助）</t>
  </si>
  <si>
    <t>户长补助根据区级下达资金比例进行测算，5:3:2
户长补助奖励资金先进乡20%、奖励100元；村居20%，奖励500元、县级30%、奖励1000元。
先进集体：村居30%，奖励2000元；县级30%，奖励4000元 。制作奖励奖牌户50元，集体350元 。奖励总需求1305950</t>
  </si>
  <si>
    <t>政法教育整顿专项经费</t>
  </si>
  <si>
    <t>政法支部党建工作经费</t>
  </si>
  <si>
    <t>丁青县组织部</t>
  </si>
  <si>
    <t>上年县财政收入的5%。</t>
  </si>
  <si>
    <t>20132</t>
  </si>
  <si>
    <t>村级组织党建经费</t>
  </si>
  <si>
    <t>区市县承担比例=5:3:2</t>
  </si>
  <si>
    <t>组织部机关党建工作经费</t>
  </si>
  <si>
    <t>第一书记为群众办实事经费</t>
  </si>
  <si>
    <t>村（居）干部报酬待遇与绩效</t>
  </si>
  <si>
    <t>5：3:2，按照实际需求县级进行补贴</t>
  </si>
  <si>
    <t>各离退休干部党支部活动经费</t>
  </si>
  <si>
    <t>节日慰问、去世安置费、住院慰问金、抚养和赡养费</t>
  </si>
  <si>
    <t>新离退休人员单边交通费和行李托运费</t>
  </si>
  <si>
    <t>离退休党组织班子成员工作补贴</t>
  </si>
  <si>
    <t>落实离退休干部参观考察制度经费预算</t>
  </si>
  <si>
    <t>离退休干部特困帮扶资金</t>
  </si>
  <si>
    <t>离退休干部住院护工费</t>
  </si>
  <si>
    <t>离退休干部职工体检费</t>
  </si>
  <si>
    <t>老干部活动中心暖气费</t>
  </si>
  <si>
    <t>离退休干部三年一次探亲费</t>
  </si>
  <si>
    <t>选派大学生村官补助</t>
  </si>
  <si>
    <t>离退休干部外出治病差旅费</t>
  </si>
  <si>
    <t>组织部老干局办公经费</t>
  </si>
  <si>
    <t>强基办办公经费</t>
  </si>
  <si>
    <t>离任村级组织干部生活补助</t>
  </si>
  <si>
    <t>驻村工作队、村委会运行经费</t>
  </si>
  <si>
    <t>“三老人员”生活补助</t>
  </si>
  <si>
    <t>“两新”党员活动经费</t>
  </si>
  <si>
    <t>换届经费</t>
  </si>
  <si>
    <t>党校教育培训经费预算</t>
  </si>
  <si>
    <t>丁青县交通局</t>
  </si>
  <si>
    <t>农村公路养护</t>
  </si>
  <si>
    <t>昌政办发【2019】118号：“…，到2025年达到自治区补助的同等水平”</t>
  </si>
  <si>
    <t>21401</t>
  </si>
  <si>
    <t>21303</t>
  </si>
  <si>
    <t>水利工程贷款利息</t>
  </si>
  <si>
    <t>贷款未付利息问题整改</t>
  </si>
  <si>
    <t>水质监测费用</t>
  </si>
  <si>
    <t>中央水利发展资金（丁青县沙贡乡防洪工程项目）</t>
  </si>
  <si>
    <t>上级转移支付1号农村安全饮水1298500</t>
  </si>
  <si>
    <t>丁青县自然资源局</t>
  </si>
  <si>
    <t>矿产资源规划编制经费</t>
  </si>
  <si>
    <t>2020年预算调整25万元、未支出</t>
  </si>
  <si>
    <t>22001</t>
  </si>
  <si>
    <t>不动产档案管理经费</t>
  </si>
  <si>
    <t>桑多乡温泉勘探费</t>
  </si>
  <si>
    <t>机关党建经费</t>
  </si>
  <si>
    <r>
      <rPr>
        <sz val="14"/>
        <rFont val="仿宋"/>
        <charset val="134"/>
      </rPr>
      <t>藏建规【2014】120号：“</t>
    </r>
    <r>
      <rPr>
        <sz val="14"/>
        <rFont val="宋体"/>
        <charset val="134"/>
      </rPr>
      <t>…</t>
    </r>
    <r>
      <rPr>
        <sz val="14"/>
        <rFont val="仿宋"/>
        <charset val="134"/>
      </rPr>
      <t>确保县城廉租房、周转房用地的分期供给规模、区位布局和相关资金投入”</t>
    </r>
  </si>
  <si>
    <t>朗通坝规划修改工作经费</t>
  </si>
  <si>
    <t>20个村庄规划编制经费</t>
  </si>
  <si>
    <t>气象局经费</t>
  </si>
  <si>
    <t>昌减办发【2020】5号：“自然灾害风险普查经费以地方保障为主”，普查经费20万元。政府会议纪要【2017】25号：“自2018年起，地方气象事业费按每年15万元标准纳入年初财政预算”。</t>
  </si>
  <si>
    <t>地质灾害群防群测员补助</t>
  </si>
  <si>
    <t>贫困残疾人生活补贴、重度护理补贴</t>
  </si>
  <si>
    <t>30305</t>
  </si>
  <si>
    <t>经济困难高龄失能老人补助</t>
  </si>
  <si>
    <t>预计272人，每人补贴600元。6:2:2</t>
  </si>
  <si>
    <t>城镇低保</t>
  </si>
  <si>
    <t>农村低保</t>
  </si>
  <si>
    <t>临时救助</t>
  </si>
  <si>
    <t>以奖代补资金</t>
  </si>
  <si>
    <t>精神病相关经费</t>
  </si>
  <si>
    <t>党建工作经费</t>
  </si>
  <si>
    <t>特困人员集中供养中心机构运转经费</t>
  </si>
  <si>
    <t>特困人员救助（原五保户供养）</t>
  </si>
  <si>
    <t>总人数70%由市县承担，比例为3:7、2021年集中共计195人（137人），每人每年14196元，分散供养人员140人（98人），每人每年7590元（按照市级配套测算）</t>
  </si>
  <si>
    <t>寿星老人</t>
  </si>
  <si>
    <t>社保现行政策，资金由本级财政承担</t>
  </si>
  <si>
    <t>困难群众救助补助（含城镇低保、农村低保，临时救助等）</t>
  </si>
  <si>
    <t>上级转移支付1号，直达资金。县级配套低保10%</t>
  </si>
  <si>
    <t>残疾人康复</t>
  </si>
  <si>
    <t>残疾人就业和扶贫（托养服务项目）</t>
  </si>
  <si>
    <t>残疾人就业和扶贫（农村贫困残疾人实用技术培训）</t>
  </si>
  <si>
    <t>残疾人机动轮椅车燃油补贴</t>
  </si>
  <si>
    <t>人民医院</t>
  </si>
  <si>
    <t>临时工工资</t>
  </si>
  <si>
    <t>21002</t>
  </si>
  <si>
    <t>信访专项经费</t>
  </si>
  <si>
    <t>各乡（镇）信访系统业务培训费</t>
  </si>
  <si>
    <t>文件</t>
  </si>
  <si>
    <t>20106</t>
  </si>
  <si>
    <t>易地搬迁贷款贴息</t>
  </si>
  <si>
    <t>外聘人员经费</t>
  </si>
  <si>
    <t>丁青县卫健委</t>
  </si>
  <si>
    <t>实施国家基本药物制度财政补贴</t>
  </si>
  <si>
    <t>配套比例：区.市.县=8:1:1</t>
  </si>
  <si>
    <t>21001</t>
  </si>
  <si>
    <t>人口与计划生育县级配套（6:2:2）</t>
  </si>
  <si>
    <t>（6:2:2）</t>
  </si>
  <si>
    <t>城乡居民和在编僧尼体检经费（5:3:1）僧尼（1:2:1）</t>
  </si>
  <si>
    <t>城乡居民人数92000人，县级补贴20元：僧尼1060人，县级补贴50元，共计1893000</t>
  </si>
  <si>
    <t>农牧区卫生人员培训</t>
  </si>
  <si>
    <t>藏人社发【2020】28号，待确定补贴类型</t>
  </si>
  <si>
    <t>村医基本补贴资金</t>
  </si>
  <si>
    <t>藏昌卫【2021】9号</t>
  </si>
  <si>
    <t>公立医院综合改革</t>
  </si>
  <si>
    <t>基本公共卫生服务经费</t>
  </si>
  <si>
    <t>高海拔地区乡镇卫生院专业技术人员特殊岗位奖励补贴</t>
  </si>
  <si>
    <t>重大传染病防控经费</t>
  </si>
  <si>
    <t>住院分娩补助、奖励待产生活补助</t>
  </si>
  <si>
    <t>精神病肇事补助</t>
  </si>
  <si>
    <t>2020年-2021年招聘义务人员县级配套</t>
  </si>
  <si>
    <t>昌财社指【2020】90,2020年-2021年</t>
  </si>
  <si>
    <t>机关食堂运行费</t>
  </si>
  <si>
    <t>机关食堂厨师工资</t>
  </si>
  <si>
    <t>周转房维修费</t>
  </si>
  <si>
    <t>藏政办发【2010】54号，周转房维修改造资金拨付额度不得超过该单位周转房租金缴纳余额的80%。1166910.65为19年其他应收款。</t>
  </si>
  <si>
    <t>机关食堂伙食补助</t>
  </si>
  <si>
    <t>根据实际食堂用餐人数进行预测，人数763人，每月300元</t>
  </si>
  <si>
    <t>寺庙僧尼培训经费</t>
  </si>
  <si>
    <t>藏宗组发【2018】1号：“按照财政管理的相关制度，…培训经费纳入同级财政预算”。</t>
  </si>
  <si>
    <t>20134</t>
  </si>
  <si>
    <t>宗教人士岗位补贴</t>
  </si>
  <si>
    <t>昌统发电【2020】21号：“由同级财政承担并纳入预算予以保障”</t>
  </si>
  <si>
    <t>5262900</t>
  </si>
  <si>
    <t>昌都市统战部【2020】52号：“参照2020年智慧寺庙管理项目链路费标准，将智慧寺庙链路纳入明年预算”。</t>
  </si>
  <si>
    <t>(74人)</t>
  </si>
  <si>
    <t>孜珠寺法会制证费</t>
  </si>
  <si>
    <t>寺庙“九有”工程</t>
  </si>
  <si>
    <t>昌统发【2019】45号：市财政承担60%，县财政承担40%</t>
  </si>
  <si>
    <t>20123</t>
  </si>
  <si>
    <t>民族团结专项经费</t>
  </si>
  <si>
    <t>驻寺特殊岗位津贴</t>
  </si>
  <si>
    <t>《西藏自治区消防救援队伍地方财政经费管理实施细则》</t>
  </si>
  <si>
    <t>22402</t>
  </si>
  <si>
    <t>通信补助费</t>
  </si>
  <si>
    <t>消防辅警经费（公用经费、工资、服装费、个人防护、五险一金、生活费）</t>
  </si>
  <si>
    <t>应急藏消【2019】182号：“…纳入地方财政经费年度预算”。</t>
  </si>
  <si>
    <t>《自治区消防救援队伍地方财政经费管理实施细则》：第二十六条规定，标准为38元/天执行</t>
  </si>
  <si>
    <t>设备购置以及消防车购置</t>
  </si>
  <si>
    <t>2020年消防器材采购</t>
  </si>
  <si>
    <t>艺术团场次补贴</t>
  </si>
  <si>
    <t>藏政办发【2019】22号：“县（区）艺术团没年场次补贴40万元。2020年支出116.27万元</t>
  </si>
  <si>
    <t>村居文艺演出队经费</t>
  </si>
  <si>
    <t>图书馆、县综合文化活动中心免费开放经费（图书馆、群艺馆、文化馆（站）等免费开放）</t>
  </si>
  <si>
    <t>财教【2013】98号：“县级美术馆、图书馆、文化馆每年每馆20万元”</t>
  </si>
  <si>
    <t>非物质文化遗产传承保护经费</t>
  </si>
  <si>
    <t>2020年预算70万元，支出2617元。</t>
  </si>
  <si>
    <t>茶马艺术节、西藏自治区70周年大庆</t>
  </si>
  <si>
    <t>乡（镇）文化站经费</t>
  </si>
  <si>
    <t>财教【2013】98号</t>
  </si>
  <si>
    <t>按因素分配补助资金</t>
  </si>
  <si>
    <t>绩效奖励资金</t>
  </si>
  <si>
    <t>艺术团创编经费及基本运行保障</t>
  </si>
  <si>
    <t>重点文物保护单位野外看管人员经费</t>
  </si>
  <si>
    <t>文市发【2010】39号：“文化市场综合执法装备经费由文化行政部门和综合执法机构向同级财政部门申请”</t>
  </si>
  <si>
    <t>市场监管局</t>
  </si>
  <si>
    <t>宣传经费</t>
  </si>
  <si>
    <t>20138</t>
  </si>
  <si>
    <t>能力建设经费</t>
  </si>
  <si>
    <t>《丁青县人民政府购买快检服务合同书》</t>
  </si>
  <si>
    <t>12315经费</t>
  </si>
  <si>
    <t>执法经费</t>
  </si>
  <si>
    <t>打击传销、无证无照查处取缔</t>
  </si>
  <si>
    <t>统计局</t>
  </si>
  <si>
    <t>20105</t>
  </si>
  <si>
    <t>审计局</t>
  </si>
  <si>
    <t>审计经费</t>
  </si>
  <si>
    <t>20108</t>
  </si>
  <si>
    <t>双语培训</t>
  </si>
  <si>
    <t>推广新词术语</t>
  </si>
  <si>
    <t>44</t>
  </si>
  <si>
    <t>藏医院</t>
  </si>
  <si>
    <t>藏医药事业发展专项经费</t>
  </si>
  <si>
    <t>2021年临时工工资</t>
  </si>
  <si>
    <t>45</t>
  </si>
  <si>
    <t>自主择业退役士兵一次性生活补助和家庭优待金</t>
  </si>
  <si>
    <t>1274000</t>
  </si>
  <si>
    <t>20828</t>
  </si>
  <si>
    <t>150000</t>
  </si>
  <si>
    <t>100000</t>
  </si>
  <si>
    <t>‘三大节日'慰问金</t>
  </si>
  <si>
    <t>168200</t>
  </si>
  <si>
    <t>县委统一预算815800元</t>
  </si>
  <si>
    <t>230000</t>
  </si>
  <si>
    <t>60岁以上农村籍退役士兵生活补助（优抚对象等人员抚恤和生活补助资金）</t>
  </si>
  <si>
    <t>优抚对象医疗补助</t>
  </si>
  <si>
    <t>市本级管理，以前年结余资金15万元。</t>
  </si>
  <si>
    <t>46</t>
  </si>
  <si>
    <t>城乡居民医疗保险</t>
  </si>
  <si>
    <t>县级配套36.25元/人，共计94314人</t>
  </si>
  <si>
    <t>21015</t>
  </si>
  <si>
    <t>上级转移支付1号，直达资金。6:2:2</t>
  </si>
  <si>
    <t>城乡居民医保宣传经费</t>
  </si>
  <si>
    <t>47</t>
  </si>
  <si>
    <t>21204</t>
  </si>
  <si>
    <t>县城道路维护经费（含路面修补、井圈井盖井栅修补、市民广场公共设施维护）、道路安全隔离栏、绿化带护栏购置及更换维护经费</t>
  </si>
  <si>
    <t>公共厕所维修维护经费</t>
  </si>
  <si>
    <t>美化靓化经费（国旗、中国结、灯笼、彩带购置及安装）</t>
  </si>
  <si>
    <t>城市管理相关户外广告制作费</t>
  </si>
  <si>
    <t>瓜皮果皮箱、垃圾桶（箱）增补、维修费用（城市扩延）</t>
  </si>
  <si>
    <t>167440</t>
  </si>
  <si>
    <t>市政车辆停车场运行维护经费</t>
  </si>
  <si>
    <t>43400</t>
  </si>
  <si>
    <t>非法违章建筑管控经费</t>
  </si>
  <si>
    <t>流浪犬管理站运行经费及狗患治理经费</t>
  </si>
  <si>
    <t>市政电费（含景观亮化、环卫工人休息室、公厕、垃圾中转站及公用市政服务设施电费）</t>
  </si>
  <si>
    <t>市政公用水费（公厕及市政养护）</t>
  </si>
  <si>
    <t>执法人员服装及装备经费</t>
  </si>
  <si>
    <t>环卫工人服装及工具经费</t>
  </si>
  <si>
    <t>环卫工人休息室运行经费</t>
  </si>
  <si>
    <t>环卫工人慰问经费</t>
  </si>
  <si>
    <t>城市扩建及增加城市管理面积所需增加的维护经费</t>
  </si>
  <si>
    <t>2020年预算191.52万元，支出190.08万元</t>
  </si>
  <si>
    <t>十三个乡镇环保垃圾池垃圾清运费</t>
  </si>
  <si>
    <t>48</t>
  </si>
  <si>
    <t>根据2020年实际发生数据（121853）预测</t>
  </si>
  <si>
    <t>巡察会务工作经费</t>
  </si>
  <si>
    <t>2020年预算8万元，未支出</t>
  </si>
  <si>
    <t>巡察培训经费</t>
  </si>
  <si>
    <t>49</t>
  </si>
  <si>
    <t>国安办</t>
  </si>
  <si>
    <t>50</t>
  </si>
  <si>
    <t>22401</t>
  </si>
  <si>
    <t>51</t>
  </si>
  <si>
    <t>人武部</t>
  </si>
  <si>
    <t>后备力量建设经费</t>
  </si>
  <si>
    <t>藏财发【2012】14号：“民兵事业费按县区财政18万元/年，纳入各级财政预算；征兵平时准备费用按县区级财政3万元/年，纳入各级财政预算；基层武装部民兵工作经费按乡镇街道武装部1万元/年，纳入各级财政预算；民兵政治工作经费按县区级财政2万元/年，纳入各级财政预算；民兵装备维修和仓库管理费按县区级财政1万元/年，纳入各级财政预算；民兵报废武器及弹药销毁处理经费按县区级财政1万元/年，纳入各级财政预算；人武部基础设施建设费按县区级财政10万元/年，纳入各级财政预算；民兵大型军事活动经费各县区人武部组织并涉及地方的大项军事活动，所需经费由人武部专项申请，县级财政专项保障（征兵12万元）</t>
  </si>
  <si>
    <t>丁青镇</t>
  </si>
  <si>
    <t>聘用干部工资</t>
  </si>
  <si>
    <t>半脱产干部工资</t>
  </si>
  <si>
    <t>2020年办公楼保洁员工资</t>
  </si>
  <si>
    <t>基层政权建设经费</t>
  </si>
  <si>
    <t>2020年食堂厨师工资</t>
  </si>
  <si>
    <t>社区建设</t>
  </si>
  <si>
    <t>觉恩乡</t>
  </si>
  <si>
    <t>尺牍镇</t>
  </si>
  <si>
    <t>色扎乡</t>
  </si>
  <si>
    <t>沙贡乡</t>
  </si>
  <si>
    <t>甘岩乡</t>
  </si>
  <si>
    <t>巴达乡</t>
  </si>
  <si>
    <t>当堆乡</t>
  </si>
  <si>
    <t>桑多乡</t>
  </si>
  <si>
    <t xml:space="preserve">                                                       </t>
  </si>
  <si>
    <t>布塔乡</t>
  </si>
  <si>
    <t>木塔乡</t>
  </si>
  <si>
    <t>嘎塔乡</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</si>
</sst>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s>
  <fonts count="35">
    <font>
      <sz val="11"/>
      <color theme="1"/>
      <name val="宋体"/>
      <charset val="134"/>
      <scheme val="minor"/>
    </font>
    <font>
      <sz val="14"/>
      <color theme="1"/>
      <name val="宋体"/>
      <charset val="134"/>
      <scheme val="minor"/>
    </font>
    <font>
      <sz val="14"/>
      <name val="宋体"/>
      <charset val="134"/>
      <scheme val="minor"/>
    </font>
    <font>
      <b/>
      <sz val="14"/>
      <name val="宋体"/>
      <charset val="134"/>
      <scheme val="minor"/>
    </font>
    <font>
      <b/>
      <sz val="14"/>
      <name val="仿宋"/>
      <charset val="134"/>
    </font>
    <font>
      <sz val="14"/>
      <name val="仿宋"/>
      <charset val="134"/>
    </font>
    <font>
      <sz val="14"/>
      <color theme="1"/>
      <name val="仿宋"/>
      <charset val="134"/>
    </font>
    <font>
      <sz val="14"/>
      <color rgb="FFFF0000"/>
      <name val="仿宋"/>
      <charset val="134"/>
    </font>
    <font>
      <b/>
      <sz val="18"/>
      <name val="宋体"/>
      <charset val="134"/>
      <scheme val="minor"/>
    </font>
    <font>
      <b/>
      <sz val="18"/>
      <name val="仿宋"/>
      <charset val="134"/>
    </font>
    <font>
      <b/>
      <sz val="20"/>
      <name val="仿宋"/>
      <charset val="134"/>
    </font>
    <font>
      <sz val="20"/>
      <name val="仿宋"/>
      <charset val="134"/>
    </font>
    <font>
      <sz val="22"/>
      <color theme="1"/>
      <name val="宋体"/>
      <charset val="134"/>
      <scheme val="minor"/>
    </font>
    <font>
      <b/>
      <sz val="22"/>
      <color theme="1"/>
      <name val="宋体"/>
      <charset val="134"/>
      <scheme val="minor"/>
    </font>
    <font>
      <sz val="11"/>
      <color rgb="FFFF0000"/>
      <name val="宋体"/>
      <charset val="0"/>
      <scheme val="minor"/>
    </font>
    <font>
      <b/>
      <sz val="18"/>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sz val="11"/>
      <color rgb="FF3F3F76"/>
      <name val="宋体"/>
      <charset val="0"/>
      <scheme val="minor"/>
    </font>
    <font>
      <sz val="12"/>
      <name val="宋体"/>
      <charset val="134"/>
    </font>
    <font>
      <sz val="11"/>
      <color rgb="FF006100"/>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4"/>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8"/>
        <bgColor indexed="64"/>
      </patternFill>
    </fill>
    <fill>
      <patternFill patternType="solid">
        <fgColor theme="5"/>
        <bgColor indexed="64"/>
      </patternFill>
    </fill>
    <fill>
      <patternFill patternType="solid">
        <fgColor rgb="FFF2F2F2"/>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1">
    <xf numFmtId="0" fontId="0" fillId="0" borderId="0">
      <alignment vertical="center"/>
    </xf>
    <xf numFmtId="42" fontId="0" fillId="0" borderId="0" applyFont="0" applyFill="0" applyBorder="0" applyAlignment="0" applyProtection="0">
      <alignment vertical="center"/>
    </xf>
    <xf numFmtId="0" fontId="16" fillId="16" borderId="0" applyNumberFormat="0" applyBorder="0" applyAlignment="0" applyProtection="0">
      <alignment vertical="center"/>
    </xf>
    <xf numFmtId="0" fontId="20" fillId="11"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7" borderId="0" applyNumberFormat="0" applyBorder="0" applyAlignment="0" applyProtection="0">
      <alignment vertical="center"/>
    </xf>
    <xf numFmtId="0" fontId="18" fillId="8" borderId="0" applyNumberFormat="0" applyBorder="0" applyAlignment="0" applyProtection="0">
      <alignment vertical="center"/>
    </xf>
    <xf numFmtId="43" fontId="0" fillId="0" borderId="0" applyFont="0" applyFill="0" applyBorder="0" applyAlignment="0" applyProtection="0">
      <alignment vertical="center"/>
    </xf>
    <xf numFmtId="0" fontId="19" fillId="21"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3" borderId="5" applyNumberFormat="0" applyFont="0" applyAlignment="0" applyProtection="0">
      <alignment vertical="center"/>
    </xf>
    <xf numFmtId="0" fontId="19" fillId="20" borderId="0" applyNumberFormat="0" applyBorder="0" applyAlignment="0" applyProtection="0">
      <alignment vertical="center"/>
    </xf>
    <xf numFmtId="0" fontId="17"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5" fillId="0" borderId="9" applyNumberFormat="0" applyFill="0" applyAlignment="0" applyProtection="0">
      <alignment vertical="center"/>
    </xf>
    <xf numFmtId="0" fontId="30" fillId="0" borderId="9" applyNumberFormat="0" applyFill="0" applyAlignment="0" applyProtection="0">
      <alignment vertical="center"/>
    </xf>
    <xf numFmtId="0" fontId="19" fillId="10" borderId="0" applyNumberFormat="0" applyBorder="0" applyAlignment="0" applyProtection="0">
      <alignment vertical="center"/>
    </xf>
    <xf numFmtId="0" fontId="17" fillId="0" borderId="7" applyNumberFormat="0" applyFill="0" applyAlignment="0" applyProtection="0">
      <alignment vertical="center"/>
    </xf>
    <xf numFmtId="0" fontId="19" fillId="9" borderId="0" applyNumberFormat="0" applyBorder="0" applyAlignment="0" applyProtection="0">
      <alignment vertical="center"/>
    </xf>
    <xf numFmtId="0" fontId="31" fillId="28" borderId="11" applyNumberFormat="0" applyAlignment="0" applyProtection="0">
      <alignment vertical="center"/>
    </xf>
    <xf numFmtId="0" fontId="32" fillId="28" borderId="6" applyNumberFormat="0" applyAlignment="0" applyProtection="0">
      <alignment vertical="center"/>
    </xf>
    <xf numFmtId="0" fontId="33" fillId="33" borderId="12" applyNumberFormat="0" applyAlignment="0" applyProtection="0">
      <alignment vertical="center"/>
    </xf>
    <xf numFmtId="0" fontId="16" fillId="15" borderId="0" applyNumberFormat="0" applyBorder="0" applyAlignment="0" applyProtection="0">
      <alignment vertical="center"/>
    </xf>
    <xf numFmtId="0" fontId="19" fillId="27" borderId="0" applyNumberFormat="0" applyBorder="0" applyAlignment="0" applyProtection="0">
      <alignment vertical="center"/>
    </xf>
    <xf numFmtId="0" fontId="24" fillId="0" borderId="8" applyNumberFormat="0" applyFill="0" applyAlignment="0" applyProtection="0">
      <alignment vertical="center"/>
    </xf>
    <xf numFmtId="0" fontId="29" fillId="0" borderId="10" applyNumberFormat="0" applyFill="0" applyAlignment="0" applyProtection="0">
      <alignment vertical="center"/>
    </xf>
    <xf numFmtId="0" fontId="22" fillId="14" borderId="0" applyNumberFormat="0" applyBorder="0" applyAlignment="0" applyProtection="0">
      <alignment vertical="center"/>
    </xf>
    <xf numFmtId="0" fontId="23" fillId="19" borderId="0" applyNumberFormat="0" applyBorder="0" applyAlignment="0" applyProtection="0">
      <alignment vertical="center"/>
    </xf>
    <xf numFmtId="0" fontId="16" fillId="30" borderId="0" applyNumberFormat="0" applyBorder="0" applyAlignment="0" applyProtection="0">
      <alignment vertical="center"/>
    </xf>
    <xf numFmtId="0" fontId="19" fillId="25" borderId="0" applyNumberFormat="0" applyBorder="0" applyAlignment="0" applyProtection="0">
      <alignment vertical="center"/>
    </xf>
    <xf numFmtId="0" fontId="16" fillId="13" borderId="0" applyNumberFormat="0" applyBorder="0" applyAlignment="0" applyProtection="0">
      <alignment vertical="center"/>
    </xf>
    <xf numFmtId="0" fontId="16" fillId="6" borderId="0" applyNumberFormat="0" applyBorder="0" applyAlignment="0" applyProtection="0">
      <alignment vertical="center"/>
    </xf>
    <xf numFmtId="0" fontId="16" fillId="29" borderId="0" applyNumberFormat="0" applyBorder="0" applyAlignment="0" applyProtection="0">
      <alignment vertical="center"/>
    </xf>
    <xf numFmtId="0" fontId="16" fillId="32" borderId="0" applyNumberFormat="0" applyBorder="0" applyAlignment="0" applyProtection="0">
      <alignment vertical="center"/>
    </xf>
    <xf numFmtId="0" fontId="19" fillId="24" borderId="0" applyNumberFormat="0" applyBorder="0" applyAlignment="0" applyProtection="0">
      <alignment vertical="center"/>
    </xf>
    <xf numFmtId="0" fontId="19" fillId="23" borderId="0" applyNumberFormat="0" applyBorder="0" applyAlignment="0" applyProtection="0">
      <alignment vertical="center"/>
    </xf>
    <xf numFmtId="0" fontId="16" fillId="12" borderId="0" applyNumberFormat="0" applyBorder="0" applyAlignment="0" applyProtection="0">
      <alignment vertical="center"/>
    </xf>
    <xf numFmtId="0" fontId="16" fillId="5" borderId="0" applyNumberFormat="0" applyBorder="0" applyAlignment="0" applyProtection="0">
      <alignment vertical="center"/>
    </xf>
    <xf numFmtId="0" fontId="19" fillId="26" borderId="0" applyNumberFormat="0" applyBorder="0" applyAlignment="0" applyProtection="0">
      <alignment vertical="center"/>
    </xf>
    <xf numFmtId="0" fontId="16" fillId="31" borderId="0" applyNumberFormat="0" applyBorder="0" applyAlignment="0" applyProtection="0">
      <alignment vertical="center"/>
    </xf>
    <xf numFmtId="0" fontId="19" fillId="18" borderId="0" applyNumberFormat="0" applyBorder="0" applyAlignment="0" applyProtection="0">
      <alignment vertical="center"/>
    </xf>
    <xf numFmtId="0" fontId="19" fillId="22" borderId="0" applyNumberFormat="0" applyBorder="0" applyAlignment="0" applyProtection="0">
      <alignment vertical="center"/>
    </xf>
    <xf numFmtId="0" fontId="16" fillId="4" borderId="0" applyNumberFormat="0" applyBorder="0" applyAlignment="0" applyProtection="0">
      <alignment vertical="center"/>
    </xf>
    <xf numFmtId="0" fontId="19" fillId="17" borderId="0" applyNumberFormat="0" applyBorder="0" applyAlignment="0" applyProtection="0">
      <alignment vertical="center"/>
    </xf>
    <xf numFmtId="0" fontId="21" fillId="0" borderId="0">
      <alignment vertical="center"/>
    </xf>
    <xf numFmtId="0" fontId="21" fillId="0" borderId="0">
      <alignment vertical="center"/>
    </xf>
  </cellStyleXfs>
  <cellXfs count="75">
    <xf numFmtId="0" fontId="0" fillId="0" borderId="0" xfId="0">
      <alignment vertical="center"/>
    </xf>
    <xf numFmtId="0" fontId="1" fillId="0" borderId="0" xfId="0" applyFont="1" applyFill="1">
      <alignment vertical="center"/>
    </xf>
    <xf numFmtId="0" fontId="1" fillId="2" borderId="0" xfId="0" applyFont="1" applyFill="1">
      <alignment vertical="center"/>
    </xf>
    <xf numFmtId="176" fontId="1" fillId="0" borderId="0" xfId="0" applyNumberFormat="1" applyFont="1" applyFill="1">
      <alignment vertical="center"/>
    </xf>
    <xf numFmtId="0" fontId="2" fillId="0" borderId="0" xfId="0" applyFont="1" applyFill="1">
      <alignment vertical="center"/>
    </xf>
    <xf numFmtId="0" fontId="3" fillId="0" borderId="0" xfId="0" applyFont="1" applyFill="1" applyAlignment="1">
      <alignment horizontal="center" vertical="center"/>
    </xf>
    <xf numFmtId="0" fontId="3" fillId="0" borderId="0" xfId="0" applyFont="1" applyFill="1" applyAlignment="1">
      <alignment horizontal="center" vertical="center" wrapText="1"/>
    </xf>
    <xf numFmtId="176" fontId="3" fillId="0" borderId="0" xfId="0" applyNumberFormat="1" applyFont="1" applyFill="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176" fontId="5" fillId="0" borderId="1" xfId="0" applyNumberFormat="1" applyFont="1" applyFill="1" applyBorder="1" applyAlignment="1" applyProtection="1">
      <alignment horizontal="center" vertical="center"/>
    </xf>
    <xf numFmtId="0" fontId="5" fillId="0" borderId="1" xfId="0" applyFont="1" applyFill="1" applyBorder="1" applyAlignment="1" applyProtection="1">
      <alignment horizontal="center" vertical="center" wrapText="1"/>
    </xf>
    <xf numFmtId="176" fontId="2" fillId="0" borderId="0" xfId="0" applyNumberFormat="1" applyFont="1" applyFill="1">
      <alignment vertical="center"/>
    </xf>
    <xf numFmtId="0" fontId="2" fillId="0" borderId="1" xfId="0" applyFont="1" applyFill="1" applyBorder="1">
      <alignment vertical="center"/>
    </xf>
    <xf numFmtId="176" fontId="6" fillId="0" borderId="1" xfId="0" applyNumberFormat="1" applyFont="1" applyFill="1" applyBorder="1" applyAlignment="1">
      <alignment horizontal="center" vertical="center"/>
    </xf>
    <xf numFmtId="176" fontId="2" fillId="0" borderId="1" xfId="0" applyNumberFormat="1" applyFont="1" applyFill="1" applyBorder="1">
      <alignment vertical="center"/>
    </xf>
    <xf numFmtId="176" fontId="2" fillId="0" borderId="1" xfId="0" applyNumberFormat="1" applyFont="1" applyFill="1" applyBorder="1" applyAlignment="1">
      <alignment vertical="center"/>
    </xf>
    <xf numFmtId="0" fontId="5" fillId="0" borderId="1" xfId="49" applyNumberFormat="1" applyFont="1" applyFill="1" applyBorder="1" applyAlignment="1">
      <alignment horizontal="center" vertical="center" wrapText="1"/>
    </xf>
    <xf numFmtId="176" fontId="5" fillId="0" borderId="1" xfId="49" applyNumberFormat="1" applyFont="1" applyFill="1" applyBorder="1" applyAlignment="1">
      <alignment horizontal="center" vertical="center" wrapText="1"/>
    </xf>
    <xf numFmtId="0" fontId="3" fillId="0" borderId="0" xfId="0" applyFont="1" applyFill="1" applyAlignment="1">
      <alignment horizontal="left" wrapText="1"/>
    </xf>
    <xf numFmtId="0" fontId="5" fillId="0" borderId="0" xfId="0" applyFont="1" applyFill="1" applyAlignment="1">
      <alignment horizontal="center" vertical="center" wrapText="1"/>
    </xf>
    <xf numFmtId="49" fontId="5" fillId="0" borderId="1" xfId="0" applyNumberFormat="1" applyFont="1" applyFill="1" applyBorder="1" applyAlignment="1">
      <alignment horizontal="center" vertical="center" wrapText="1"/>
    </xf>
    <xf numFmtId="0" fontId="1" fillId="0" borderId="1" xfId="0" applyFont="1" applyFill="1" applyBorder="1">
      <alignment vertical="center"/>
    </xf>
    <xf numFmtId="0" fontId="5" fillId="0" borderId="0" xfId="0" applyFont="1" applyFill="1" applyAlignment="1">
      <alignment horizontal="center" vertical="center"/>
    </xf>
    <xf numFmtId="9" fontId="5" fillId="0" borderId="1" xfId="0" applyNumberFormat="1" applyFont="1" applyFill="1" applyBorder="1" applyAlignment="1">
      <alignment horizontal="center" vertical="center" wrapText="1"/>
    </xf>
    <xf numFmtId="0" fontId="5" fillId="0" borderId="1" xfId="0" applyFont="1" applyFill="1" applyBorder="1" applyAlignment="1">
      <alignment vertical="center" wrapText="1"/>
    </xf>
    <xf numFmtId="176" fontId="7"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5" fillId="0" borderId="2" xfId="0" applyFont="1" applyFill="1" applyBorder="1" applyAlignment="1">
      <alignment vertical="center" wrapText="1"/>
    </xf>
    <xf numFmtId="0" fontId="5" fillId="0" borderId="0" xfId="0" applyFont="1" applyFill="1" applyAlignment="1">
      <alignment vertical="center" wrapText="1"/>
    </xf>
    <xf numFmtId="0" fontId="5" fillId="0" borderId="3" xfId="0" applyFont="1" applyFill="1" applyBorder="1" applyAlignment="1">
      <alignment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vertical="center" wrapText="1"/>
    </xf>
    <xf numFmtId="49" fontId="5" fillId="0" borderId="2" xfId="0" applyNumberFormat="1" applyFont="1" applyFill="1" applyBorder="1" applyAlignment="1">
      <alignment horizontal="center" vertical="center"/>
    </xf>
    <xf numFmtId="49" fontId="5" fillId="0" borderId="3" xfId="0" applyNumberFormat="1" applyFont="1" applyFill="1" applyBorder="1" applyAlignment="1">
      <alignment horizontal="center" vertical="center"/>
    </xf>
    <xf numFmtId="49" fontId="5" fillId="0" borderId="4" xfId="0" applyNumberFormat="1" applyFont="1" applyFill="1" applyBorder="1" applyAlignment="1">
      <alignment horizontal="center" vertical="center"/>
    </xf>
    <xf numFmtId="49" fontId="5" fillId="0" borderId="1" xfId="49"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176" fontId="5" fillId="0" borderId="2" xfId="0" applyNumberFormat="1" applyFont="1" applyFill="1" applyBorder="1" applyAlignment="1">
      <alignment horizontal="center" vertical="center"/>
    </xf>
    <xf numFmtId="176" fontId="5" fillId="0" borderId="3" xfId="0" applyNumberFormat="1" applyFont="1" applyFill="1" applyBorder="1" applyAlignment="1">
      <alignment horizontal="center" vertical="center"/>
    </xf>
    <xf numFmtId="176" fontId="5" fillId="0" borderId="4" xfId="0" applyNumberFormat="1" applyFont="1" applyFill="1" applyBorder="1" applyAlignment="1">
      <alignment horizontal="center" vertical="center"/>
    </xf>
    <xf numFmtId="0" fontId="5" fillId="0" borderId="2" xfId="0" applyFont="1" applyFill="1" applyBorder="1" applyAlignment="1">
      <alignment vertical="center"/>
    </xf>
    <xf numFmtId="0" fontId="5" fillId="0" borderId="3" xfId="0" applyFont="1" applyFill="1" applyBorder="1" applyAlignment="1">
      <alignment vertical="center"/>
    </xf>
    <xf numFmtId="0" fontId="5" fillId="0" borderId="4" xfId="0" applyFont="1" applyFill="1" applyBorder="1" applyAlignment="1">
      <alignment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 xfId="0" applyFont="1" applyFill="1" applyBorder="1" applyAlignment="1">
      <alignment vertical="center"/>
    </xf>
    <xf numFmtId="0" fontId="3" fillId="0" borderId="0" xfId="0" applyFont="1" applyFill="1">
      <alignment vertical="center"/>
    </xf>
    <xf numFmtId="0" fontId="3" fillId="0" borderId="0" xfId="0" applyFont="1" applyFill="1" applyAlignment="1">
      <alignment vertical="center" wrapText="1"/>
    </xf>
    <xf numFmtId="176" fontId="3" fillId="0" borderId="0" xfId="0" applyNumberFormat="1" applyFont="1" applyFill="1">
      <alignment vertical="center"/>
    </xf>
    <xf numFmtId="176" fontId="4" fillId="0" borderId="0" xfId="0" applyNumberFormat="1" applyFont="1" applyFill="1" applyBorder="1" applyAlignment="1">
      <alignment horizontal="center" vertical="center"/>
    </xf>
    <xf numFmtId="176" fontId="1" fillId="0" borderId="1" xfId="0" applyNumberFormat="1" applyFont="1" applyFill="1" applyBorder="1">
      <alignment vertical="center"/>
    </xf>
    <xf numFmtId="0" fontId="2" fillId="0" borderId="0" xfId="0" applyFont="1" applyFill="1" applyAlignment="1">
      <alignment vertical="center" wrapText="1"/>
    </xf>
    <xf numFmtId="0" fontId="8" fillId="0" borderId="0" xfId="0" applyFont="1" applyFill="1" applyAlignment="1">
      <alignment horizontal="center" vertical="center"/>
    </xf>
    <xf numFmtId="0" fontId="8" fillId="0" borderId="0" xfId="0" applyFont="1" applyFill="1" applyAlignment="1">
      <alignment horizontal="center"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176" fontId="9" fillId="0" borderId="1" xfId="0" applyNumberFormat="1" applyFont="1" applyFill="1" applyBorder="1" applyAlignment="1">
      <alignment horizontal="center" vertical="center"/>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0" fontId="11" fillId="0" borderId="1" xfId="0" applyFont="1" applyFill="1" applyBorder="1" applyAlignment="1">
      <alignment horizontal="center" vertical="center"/>
    </xf>
    <xf numFmtId="0" fontId="12" fillId="0" borderId="0" xfId="0" applyFont="1">
      <alignment vertical="center"/>
    </xf>
    <xf numFmtId="0" fontId="13" fillId="0" borderId="0" xfId="0" applyFont="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_Sheet1" xfId="50"/>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C00000"/>
    <pageSetUpPr fitToPage="1"/>
  </sheetPr>
  <dimension ref="A1:F148"/>
  <sheetViews>
    <sheetView topLeftCell="A67" workbookViewId="0">
      <selection activeCell="I142" sqref="I142"/>
    </sheetView>
  </sheetViews>
  <sheetFormatPr defaultColWidth="9" defaultRowHeight="13.5" outlineLevelCol="5"/>
  <cols>
    <col min="1" max="1" width="8.125" customWidth="1"/>
    <col min="2" max="2" width="25.75" customWidth="1"/>
    <col min="3" max="3" width="67.375" customWidth="1"/>
    <col min="4" max="4" width="37.5" customWidth="1"/>
    <col min="5" max="5" width="64.125" hidden="1" customWidth="1"/>
    <col min="6" max="6" width="29.25" customWidth="1"/>
  </cols>
  <sheetData>
    <row r="1" ht="75" customHeight="1" spans="1:6">
      <c r="A1" s="63" t="s">
        <v>0</v>
      </c>
      <c r="B1" s="63"/>
      <c r="C1" s="64"/>
      <c r="D1" s="63"/>
      <c r="E1" s="63"/>
      <c r="F1" s="26" t="s">
        <v>1</v>
      </c>
    </row>
    <row r="2" ht="25.5" spans="1:6">
      <c r="A2" s="65" t="s">
        <v>2</v>
      </c>
      <c r="B2" s="65" t="s">
        <v>3</v>
      </c>
      <c r="C2" s="66" t="s">
        <v>4</v>
      </c>
      <c r="D2" s="67" t="s">
        <v>5</v>
      </c>
      <c r="E2" s="68" t="s">
        <v>6</v>
      </c>
      <c r="F2" s="66" t="s">
        <v>7</v>
      </c>
    </row>
    <row r="3" ht="25.5" spans="1:6">
      <c r="A3" s="41" t="s">
        <v>8</v>
      </c>
      <c r="B3" s="41" t="s">
        <v>9</v>
      </c>
      <c r="C3" s="16" t="s">
        <v>10</v>
      </c>
      <c r="D3" s="15">
        <v>200000</v>
      </c>
      <c r="E3" s="69"/>
      <c r="F3" s="13"/>
    </row>
    <row r="4" ht="25.5" spans="1:6">
      <c r="A4" s="41"/>
      <c r="B4" s="41"/>
      <c r="C4" s="16" t="s">
        <v>11</v>
      </c>
      <c r="D4" s="15">
        <v>405200</v>
      </c>
      <c r="E4" s="69"/>
      <c r="F4" s="13"/>
    </row>
    <row r="5" ht="25.5" spans="1:6">
      <c r="A5" s="41"/>
      <c r="B5" s="41"/>
      <c r="C5" s="13" t="s">
        <v>12</v>
      </c>
      <c r="D5" s="15">
        <v>203576</v>
      </c>
      <c r="E5" s="69" t="s">
        <v>13</v>
      </c>
      <c r="F5" s="13"/>
    </row>
    <row r="6" ht="25.5" spans="1:6">
      <c r="A6" s="42"/>
      <c r="B6" s="42"/>
      <c r="C6" s="13" t="s">
        <v>14</v>
      </c>
      <c r="D6" s="15">
        <v>6401600</v>
      </c>
      <c r="E6" s="69"/>
      <c r="F6" s="13"/>
    </row>
    <row r="7" ht="25.5" spans="1:6">
      <c r="A7" s="40" t="s">
        <v>15</v>
      </c>
      <c r="B7" s="40" t="s">
        <v>16</v>
      </c>
      <c r="C7" s="13" t="s">
        <v>17</v>
      </c>
      <c r="D7" s="15">
        <v>219000</v>
      </c>
      <c r="E7" s="69" t="s">
        <v>18</v>
      </c>
      <c r="F7" s="13"/>
    </row>
    <row r="8" ht="25.5" spans="1:6">
      <c r="A8" s="41"/>
      <c r="B8" s="41"/>
      <c r="C8" s="13" t="s">
        <v>19</v>
      </c>
      <c r="D8" s="15">
        <v>310340</v>
      </c>
      <c r="E8" s="69"/>
      <c r="F8" s="13"/>
    </row>
    <row r="9" ht="25.5" spans="1:6">
      <c r="A9" s="41"/>
      <c r="B9" s="41"/>
      <c r="C9" s="13" t="s">
        <v>20</v>
      </c>
      <c r="D9" s="15">
        <v>49600</v>
      </c>
      <c r="E9" s="69"/>
      <c r="F9" s="13"/>
    </row>
    <row r="10" ht="25.5" spans="1:6">
      <c r="A10" s="42"/>
      <c r="B10" s="42"/>
      <c r="C10" s="13" t="s">
        <v>21</v>
      </c>
      <c r="D10" s="15">
        <v>390000</v>
      </c>
      <c r="E10" s="69"/>
      <c r="F10" s="13"/>
    </row>
    <row r="11" ht="25.5" spans="1:6">
      <c r="A11" s="12" t="s">
        <v>22</v>
      </c>
      <c r="B11" s="12" t="s">
        <v>23</v>
      </c>
      <c r="C11" s="13" t="s">
        <v>24</v>
      </c>
      <c r="D11" s="15">
        <v>50000</v>
      </c>
      <c r="E11" s="69" t="s">
        <v>25</v>
      </c>
      <c r="F11" s="13"/>
    </row>
    <row r="12" ht="25.5" spans="1:6">
      <c r="A12" s="12"/>
      <c r="B12" s="12"/>
      <c r="C12" s="13" t="s">
        <v>26</v>
      </c>
      <c r="D12" s="15">
        <v>50000</v>
      </c>
      <c r="E12" s="69"/>
      <c r="F12" s="13"/>
    </row>
    <row r="13" ht="37.5" spans="1:6">
      <c r="A13" s="12" t="s">
        <v>27</v>
      </c>
      <c r="B13" s="12" t="s">
        <v>28</v>
      </c>
      <c r="C13" s="13" t="s">
        <v>29</v>
      </c>
      <c r="D13" s="14">
        <v>3361642</v>
      </c>
      <c r="E13" s="69"/>
      <c r="F13" s="13" t="s">
        <v>30</v>
      </c>
    </row>
    <row r="14" ht="25.5" spans="1:6">
      <c r="A14" s="12"/>
      <c r="B14" s="12"/>
      <c r="C14" s="13" t="s">
        <v>31</v>
      </c>
      <c r="D14" s="15">
        <v>539899.2</v>
      </c>
      <c r="E14" s="69"/>
      <c r="F14" s="13"/>
    </row>
    <row r="15" ht="76.5" spans="1:6">
      <c r="A15" s="12"/>
      <c r="B15" s="12"/>
      <c r="C15" s="13" t="s">
        <v>32</v>
      </c>
      <c r="D15" s="15">
        <v>1236400</v>
      </c>
      <c r="E15" s="69" t="s">
        <v>33</v>
      </c>
      <c r="F15" s="13"/>
    </row>
    <row r="16" ht="25.5" spans="1:6">
      <c r="A16" s="12"/>
      <c r="B16" s="12"/>
      <c r="C16" s="13" t="s">
        <v>34</v>
      </c>
      <c r="D16" s="15">
        <v>390000</v>
      </c>
      <c r="E16" s="69"/>
      <c r="F16" s="13"/>
    </row>
    <row r="17" ht="102" spans="1:6">
      <c r="A17" s="12" t="s">
        <v>35</v>
      </c>
      <c r="B17" s="12" t="s">
        <v>36</v>
      </c>
      <c r="C17" s="13" t="s">
        <v>37</v>
      </c>
      <c r="D17" s="15">
        <v>460000</v>
      </c>
      <c r="E17" s="69" t="s">
        <v>38</v>
      </c>
      <c r="F17" s="13"/>
    </row>
    <row r="18" ht="102" spans="1:6">
      <c r="A18" s="12"/>
      <c r="B18" s="12"/>
      <c r="C18" s="13" t="s">
        <v>39</v>
      </c>
      <c r="D18" s="15">
        <v>260000</v>
      </c>
      <c r="E18" s="69" t="s">
        <v>40</v>
      </c>
      <c r="F18" s="13"/>
    </row>
    <row r="19" ht="76.5" spans="1:6">
      <c r="A19" s="12"/>
      <c r="B19" s="12"/>
      <c r="C19" s="13" t="s">
        <v>41</v>
      </c>
      <c r="D19" s="15">
        <v>20000</v>
      </c>
      <c r="E19" s="69" t="s">
        <v>42</v>
      </c>
      <c r="F19" s="13"/>
    </row>
    <row r="20" ht="51" spans="1:6">
      <c r="A20" s="41" t="s">
        <v>43</v>
      </c>
      <c r="B20" s="41" t="s">
        <v>44</v>
      </c>
      <c r="C20" s="13" t="s">
        <v>45</v>
      </c>
      <c r="D20" s="15">
        <v>14400</v>
      </c>
      <c r="E20" s="69" t="s">
        <v>46</v>
      </c>
      <c r="F20" s="13"/>
    </row>
    <row r="21" ht="25.5" spans="1:6">
      <c r="A21" s="41"/>
      <c r="B21" s="41"/>
      <c r="C21" s="13" t="s">
        <v>47</v>
      </c>
      <c r="D21" s="15">
        <v>657600</v>
      </c>
      <c r="E21" s="69"/>
      <c r="F21" s="13"/>
    </row>
    <row r="22" ht="25.5" spans="1:6">
      <c r="A22" s="41"/>
      <c r="B22" s="41"/>
      <c r="C22" s="13" t="s">
        <v>48</v>
      </c>
      <c r="D22" s="15">
        <v>655100</v>
      </c>
      <c r="E22" s="69"/>
      <c r="F22" s="13"/>
    </row>
    <row r="23" ht="76.5" spans="1:6">
      <c r="A23" s="41"/>
      <c r="B23" s="41"/>
      <c r="C23" s="13" t="s">
        <v>49</v>
      </c>
      <c r="D23" s="15">
        <v>1900000</v>
      </c>
      <c r="E23" s="69" t="s">
        <v>50</v>
      </c>
      <c r="F23" s="13"/>
    </row>
    <row r="24" ht="51" spans="1:6">
      <c r="A24" s="41"/>
      <c r="B24" s="41"/>
      <c r="C24" s="13" t="s">
        <v>51</v>
      </c>
      <c r="D24" s="15">
        <v>50000</v>
      </c>
      <c r="E24" s="69" t="s">
        <v>52</v>
      </c>
      <c r="F24" s="13"/>
    </row>
    <row r="25" ht="37.5" spans="1:6">
      <c r="A25" s="41"/>
      <c r="B25" s="41"/>
      <c r="C25" s="13" t="s">
        <v>53</v>
      </c>
      <c r="D25" s="15">
        <v>318285</v>
      </c>
      <c r="E25" s="69"/>
      <c r="F25" s="13" t="s">
        <v>54</v>
      </c>
    </row>
    <row r="26" ht="51" spans="1:6">
      <c r="A26" s="41"/>
      <c r="B26" s="41"/>
      <c r="C26" s="13" t="s">
        <v>55</v>
      </c>
      <c r="D26" s="15">
        <v>200000</v>
      </c>
      <c r="E26" s="69" t="s">
        <v>56</v>
      </c>
      <c r="F26" s="13"/>
    </row>
    <row r="27" ht="25.5" spans="1:6">
      <c r="A27" s="40" t="s">
        <v>57</v>
      </c>
      <c r="B27" s="40" t="s">
        <v>58</v>
      </c>
      <c r="C27" s="13" t="s">
        <v>59</v>
      </c>
      <c r="D27" s="15">
        <v>300000</v>
      </c>
      <c r="E27" s="69"/>
      <c r="F27" s="13"/>
    </row>
    <row r="28" ht="25.5" spans="1:6">
      <c r="A28" s="41"/>
      <c r="B28" s="41"/>
      <c r="C28" s="13" t="s">
        <v>60</v>
      </c>
      <c r="D28" s="15">
        <v>280000</v>
      </c>
      <c r="E28" s="69" t="s">
        <v>61</v>
      </c>
      <c r="F28" s="13"/>
    </row>
    <row r="29" ht="25.5" spans="1:6">
      <c r="A29" s="41"/>
      <c r="B29" s="41"/>
      <c r="C29" s="13" t="s">
        <v>62</v>
      </c>
      <c r="D29" s="15">
        <v>100000</v>
      </c>
      <c r="E29" s="69"/>
      <c r="F29" s="13"/>
    </row>
    <row r="30" ht="76.5" spans="1:6">
      <c r="A30" s="40" t="s">
        <v>63</v>
      </c>
      <c r="B30" s="40" t="s">
        <v>64</v>
      </c>
      <c r="C30" s="13" t="s">
        <v>65</v>
      </c>
      <c r="D30" s="15">
        <v>20000</v>
      </c>
      <c r="E30" s="69" t="s">
        <v>66</v>
      </c>
      <c r="F30" s="13"/>
    </row>
    <row r="31" ht="25.5" spans="1:6">
      <c r="A31" s="41"/>
      <c r="B31" s="41"/>
      <c r="C31" s="13" t="s">
        <v>67</v>
      </c>
      <c r="D31" s="15">
        <v>1000000</v>
      </c>
      <c r="E31" s="69" t="s">
        <v>68</v>
      </c>
      <c r="F31" s="13"/>
    </row>
    <row r="32" ht="37.5" spans="1:6">
      <c r="A32" s="41"/>
      <c r="B32" s="41"/>
      <c r="C32" s="13" t="s">
        <v>69</v>
      </c>
      <c r="D32" s="15">
        <v>1640000</v>
      </c>
      <c r="E32" s="69"/>
      <c r="F32" s="13" t="s">
        <v>70</v>
      </c>
    </row>
    <row r="33" ht="25.5" spans="1:6">
      <c r="A33" s="41"/>
      <c r="B33" s="41"/>
      <c r="C33" s="13" t="s">
        <v>71</v>
      </c>
      <c r="D33" s="15">
        <v>150000</v>
      </c>
      <c r="E33" s="69" t="s">
        <v>72</v>
      </c>
      <c r="F33" s="13"/>
    </row>
    <row r="34" ht="51" spans="1:6">
      <c r="A34" s="41"/>
      <c r="B34" s="41"/>
      <c r="C34" s="13" t="s">
        <v>73</v>
      </c>
      <c r="D34" s="15">
        <v>20000</v>
      </c>
      <c r="E34" s="69" t="s">
        <v>74</v>
      </c>
      <c r="F34" s="13"/>
    </row>
    <row r="35" ht="51" spans="1:6">
      <c r="A35" s="41"/>
      <c r="B35" s="41"/>
      <c r="C35" s="13" t="s">
        <v>75</v>
      </c>
      <c r="D35" s="15">
        <v>50000</v>
      </c>
      <c r="E35" s="69" t="s">
        <v>76</v>
      </c>
      <c r="F35" s="13"/>
    </row>
    <row r="36" ht="37.5" spans="1:6">
      <c r="A36" s="12" t="s">
        <v>77</v>
      </c>
      <c r="B36" s="12" t="s">
        <v>78</v>
      </c>
      <c r="C36" s="13" t="s">
        <v>79</v>
      </c>
      <c r="D36" s="15">
        <v>504000</v>
      </c>
      <c r="E36" s="69"/>
      <c r="F36" s="13" t="s">
        <v>80</v>
      </c>
    </row>
    <row r="37" ht="18.75" spans="1:6">
      <c r="A37" s="12"/>
      <c r="B37" s="12"/>
      <c r="C37" s="13" t="s">
        <v>81</v>
      </c>
      <c r="D37" s="15">
        <v>154000</v>
      </c>
      <c r="F37" s="13"/>
    </row>
    <row r="38" ht="37.5" spans="1:6">
      <c r="A38" s="12"/>
      <c r="B38" s="12"/>
      <c r="C38" s="13" t="s">
        <v>82</v>
      </c>
      <c r="D38" s="15">
        <v>90000</v>
      </c>
      <c r="E38" s="69"/>
      <c r="F38" s="13" t="s">
        <v>83</v>
      </c>
    </row>
    <row r="39" ht="25.5" spans="1:6">
      <c r="A39" s="12"/>
      <c r="B39" s="12"/>
      <c r="C39" s="13" t="s">
        <v>84</v>
      </c>
      <c r="D39" s="15">
        <v>60000</v>
      </c>
      <c r="E39" s="69"/>
      <c r="F39" s="13"/>
    </row>
    <row r="40" ht="25.5" spans="1:6">
      <c r="A40" s="40" t="s">
        <v>85</v>
      </c>
      <c r="B40" s="40" t="s">
        <v>86</v>
      </c>
      <c r="C40" s="28" t="s">
        <v>87</v>
      </c>
      <c r="D40" s="15">
        <v>60000</v>
      </c>
      <c r="E40" s="69"/>
      <c r="F40" s="13"/>
    </row>
    <row r="41" ht="25.5" spans="1:6">
      <c r="A41" s="41"/>
      <c r="B41" s="41"/>
      <c r="C41" s="28" t="s">
        <v>88</v>
      </c>
      <c r="D41" s="15">
        <v>375920</v>
      </c>
      <c r="E41" s="69"/>
      <c r="F41" s="13"/>
    </row>
    <row r="42" ht="25.5" spans="1:6">
      <c r="A42" s="41"/>
      <c r="B42" s="41"/>
      <c r="C42" s="28" t="s">
        <v>89</v>
      </c>
      <c r="D42" s="15">
        <v>200000</v>
      </c>
      <c r="E42" s="69"/>
      <c r="F42" s="13"/>
    </row>
    <row r="43" ht="37.5" spans="1:6">
      <c r="A43" s="41"/>
      <c r="B43" s="41"/>
      <c r="C43" s="28" t="s">
        <v>90</v>
      </c>
      <c r="D43" s="15">
        <v>500000</v>
      </c>
      <c r="E43" s="69"/>
      <c r="F43" s="13" t="s">
        <v>91</v>
      </c>
    </row>
    <row r="44" ht="51" spans="1:6">
      <c r="A44" s="41"/>
      <c r="B44" s="41"/>
      <c r="C44" s="28" t="s">
        <v>92</v>
      </c>
      <c r="D44" s="15">
        <v>1800000</v>
      </c>
      <c r="E44" s="69" t="s">
        <v>93</v>
      </c>
      <c r="F44" s="13"/>
    </row>
    <row r="45" ht="56.25" spans="1:5">
      <c r="A45" s="12" t="s">
        <v>94</v>
      </c>
      <c r="B45" s="12" t="s">
        <v>95</v>
      </c>
      <c r="C45" s="13" t="s">
        <v>96</v>
      </c>
      <c r="D45" s="15">
        <v>60000</v>
      </c>
      <c r="E45" s="13" t="s">
        <v>97</v>
      </c>
    </row>
    <row r="46" ht="102" spans="1:6">
      <c r="A46" s="41" t="s">
        <v>98</v>
      </c>
      <c r="B46" s="41" t="s">
        <v>99</v>
      </c>
      <c r="C46" s="13" t="s">
        <v>100</v>
      </c>
      <c r="D46" s="15">
        <v>50000</v>
      </c>
      <c r="E46" s="69" t="s">
        <v>101</v>
      </c>
      <c r="F46" s="13"/>
    </row>
    <row r="47" ht="102" spans="1:6">
      <c r="A47" s="70" t="s">
        <v>102</v>
      </c>
      <c r="B47" s="70" t="s">
        <v>103</v>
      </c>
      <c r="C47" s="13" t="s">
        <v>104</v>
      </c>
      <c r="D47" s="15">
        <v>1200000</v>
      </c>
      <c r="E47" s="69" t="s">
        <v>105</v>
      </c>
      <c r="F47" s="13"/>
    </row>
    <row r="48" ht="37.5" spans="1:6">
      <c r="A48" s="71"/>
      <c r="B48" s="71"/>
      <c r="C48" s="13" t="s">
        <v>106</v>
      </c>
      <c r="D48" s="15">
        <v>1098358</v>
      </c>
      <c r="E48" s="69"/>
      <c r="F48" s="13" t="s">
        <v>107</v>
      </c>
    </row>
    <row r="49" ht="37.5" spans="1:6">
      <c r="A49" s="12" t="s">
        <v>108</v>
      </c>
      <c r="B49" s="12" t="s">
        <v>109</v>
      </c>
      <c r="C49" s="13" t="s">
        <v>110</v>
      </c>
      <c r="D49" s="15">
        <v>1030822.09</v>
      </c>
      <c r="E49" s="69"/>
      <c r="F49" s="13" t="s">
        <v>111</v>
      </c>
    </row>
    <row r="50" ht="76.5" spans="1:6">
      <c r="A50" s="12" t="s">
        <v>112</v>
      </c>
      <c r="B50" s="12" t="s">
        <v>113</v>
      </c>
      <c r="C50" s="13" t="s">
        <v>114</v>
      </c>
      <c r="D50" s="15">
        <v>2359600</v>
      </c>
      <c r="E50" s="69" t="s">
        <v>115</v>
      </c>
      <c r="F50" s="13"/>
    </row>
    <row r="51" ht="76.5" spans="1:6">
      <c r="A51" s="12"/>
      <c r="B51" s="12"/>
      <c r="C51" s="13" t="s">
        <v>116</v>
      </c>
      <c r="D51" s="15">
        <v>100000</v>
      </c>
      <c r="E51" s="69" t="s">
        <v>117</v>
      </c>
      <c r="F51" s="13"/>
    </row>
    <row r="52" ht="25.5" spans="1:6">
      <c r="A52" s="12"/>
      <c r="B52" s="12"/>
      <c r="C52" s="13" t="s">
        <v>118</v>
      </c>
      <c r="D52" s="15">
        <v>52500</v>
      </c>
      <c r="E52" s="69" t="s">
        <v>119</v>
      </c>
      <c r="F52" s="13"/>
    </row>
    <row r="53" ht="51" spans="1:6">
      <c r="A53" s="12"/>
      <c r="B53" s="12"/>
      <c r="C53" s="13" t="s">
        <v>120</v>
      </c>
      <c r="D53" s="15">
        <v>80000</v>
      </c>
      <c r="E53" s="69" t="s">
        <v>121</v>
      </c>
      <c r="F53" s="13"/>
    </row>
    <row r="54" ht="25.5" spans="1:6">
      <c r="A54" s="12" t="s">
        <v>122</v>
      </c>
      <c r="B54" s="12" t="s">
        <v>123</v>
      </c>
      <c r="C54" s="13" t="s">
        <v>124</v>
      </c>
      <c r="D54" s="15">
        <v>100000</v>
      </c>
      <c r="E54" s="69"/>
      <c r="F54" s="13"/>
    </row>
    <row r="55" ht="48" customHeight="1" spans="1:6">
      <c r="A55" s="40" t="s">
        <v>125</v>
      </c>
      <c r="B55" s="40" t="s">
        <v>126</v>
      </c>
      <c r="C55" s="13" t="s">
        <v>127</v>
      </c>
      <c r="D55" s="15">
        <v>135000</v>
      </c>
      <c r="E55" s="69"/>
      <c r="F55" s="13" t="s">
        <v>128</v>
      </c>
    </row>
    <row r="56" ht="28" customHeight="1" spans="1:6">
      <c r="A56" s="41"/>
      <c r="B56" s="41"/>
      <c r="C56" s="13" t="s">
        <v>129</v>
      </c>
      <c r="D56" s="15">
        <v>90000</v>
      </c>
      <c r="E56" s="69"/>
      <c r="F56" s="13"/>
    </row>
    <row r="57" ht="51" spans="1:6">
      <c r="A57" s="41"/>
      <c r="B57" s="41"/>
      <c r="C57" s="13" t="s">
        <v>130</v>
      </c>
      <c r="D57" s="15">
        <v>1500000</v>
      </c>
      <c r="E57" s="69" t="s">
        <v>131</v>
      </c>
      <c r="F57" s="13"/>
    </row>
    <row r="58" ht="25.5" spans="1:6">
      <c r="A58" s="40" t="s">
        <v>132</v>
      </c>
      <c r="B58" s="40" t="s">
        <v>133</v>
      </c>
      <c r="C58" s="13" t="s">
        <v>134</v>
      </c>
      <c r="D58" s="15">
        <v>8327300</v>
      </c>
      <c r="E58" s="69" t="s">
        <v>135</v>
      </c>
      <c r="F58" s="13"/>
    </row>
    <row r="59" ht="37.5" spans="1:6">
      <c r="A59" s="41"/>
      <c r="B59" s="41"/>
      <c r="C59" s="13" t="s">
        <v>136</v>
      </c>
      <c r="D59" s="15">
        <v>18712065</v>
      </c>
      <c r="E59" s="69" t="s">
        <v>137</v>
      </c>
      <c r="F59" s="13" t="s">
        <v>138</v>
      </c>
    </row>
    <row r="60" ht="25.5" spans="1:6">
      <c r="A60" s="41"/>
      <c r="B60" s="41"/>
      <c r="C60" s="13" t="s">
        <v>139</v>
      </c>
      <c r="D60" s="15">
        <v>60000</v>
      </c>
      <c r="E60" s="69"/>
      <c r="F60" s="13"/>
    </row>
    <row r="61" ht="37.5" spans="1:6">
      <c r="A61" s="41"/>
      <c r="B61" s="41"/>
      <c r="C61" s="13" t="s">
        <v>140</v>
      </c>
      <c r="D61" s="15">
        <v>1230629.68</v>
      </c>
      <c r="E61" s="69"/>
      <c r="F61" s="13" t="s">
        <v>141</v>
      </c>
    </row>
    <row r="62" ht="25.5" spans="1:6">
      <c r="A62" s="41"/>
      <c r="B62" s="41"/>
      <c r="C62" s="13" t="s">
        <v>142</v>
      </c>
      <c r="D62" s="15">
        <v>300000</v>
      </c>
      <c r="E62" s="69"/>
      <c r="F62" s="13"/>
    </row>
    <row r="63" ht="25.5" spans="1:6">
      <c r="A63" s="41"/>
      <c r="B63" s="41"/>
      <c r="C63" s="13" t="s">
        <v>143</v>
      </c>
      <c r="D63" s="15">
        <v>1000000</v>
      </c>
      <c r="E63" s="69"/>
      <c r="F63" s="13"/>
    </row>
    <row r="64" ht="25.5" spans="1:6">
      <c r="A64" s="41"/>
      <c r="B64" s="41"/>
      <c r="C64" s="16" t="s">
        <v>144</v>
      </c>
      <c r="D64" s="15">
        <v>200000</v>
      </c>
      <c r="E64" s="69"/>
      <c r="F64" s="13"/>
    </row>
    <row r="65" ht="37.5" spans="1:6">
      <c r="A65" s="12" t="s">
        <v>145</v>
      </c>
      <c r="B65" s="12" t="s">
        <v>146</v>
      </c>
      <c r="C65" s="13" t="s">
        <v>147</v>
      </c>
      <c r="D65" s="15">
        <v>100000</v>
      </c>
      <c r="E65" s="69" t="s">
        <v>148</v>
      </c>
      <c r="F65" s="13" t="s">
        <v>149</v>
      </c>
    </row>
    <row r="66" ht="25.5" spans="1:6">
      <c r="A66" s="40" t="s">
        <v>150</v>
      </c>
      <c r="B66" s="40" t="s">
        <v>151</v>
      </c>
      <c r="C66" s="13" t="s">
        <v>152</v>
      </c>
      <c r="D66" s="15">
        <v>240000</v>
      </c>
      <c r="E66" s="69"/>
      <c r="F66" s="13"/>
    </row>
    <row r="67" ht="25.5" spans="1:6">
      <c r="A67" s="41"/>
      <c r="B67" s="41"/>
      <c r="C67" s="13" t="s">
        <v>153</v>
      </c>
      <c r="D67" s="15">
        <v>2129550</v>
      </c>
      <c r="E67" s="69"/>
      <c r="F67" s="13"/>
    </row>
    <row r="68" ht="37.5" spans="1:6">
      <c r="A68" s="41"/>
      <c r="B68" s="41"/>
      <c r="C68" s="13" t="s">
        <v>154</v>
      </c>
      <c r="D68" s="15">
        <v>2692915.81</v>
      </c>
      <c r="E68" s="69"/>
      <c r="F68" s="13" t="s">
        <v>155</v>
      </c>
    </row>
    <row r="69" ht="25.5" spans="1:6">
      <c r="A69" s="41"/>
      <c r="B69" s="41"/>
      <c r="C69" s="13" t="s">
        <v>156</v>
      </c>
      <c r="D69" s="15">
        <v>500000</v>
      </c>
      <c r="E69" s="69"/>
      <c r="F69" s="13"/>
    </row>
    <row r="70" ht="37.5" spans="1:6">
      <c r="A70" s="12" t="s">
        <v>157</v>
      </c>
      <c r="B70" s="12" t="s">
        <v>158</v>
      </c>
      <c r="C70" s="13" t="s">
        <v>159</v>
      </c>
      <c r="D70" s="15">
        <f>4500000-265983.9</f>
        <v>4234016.1</v>
      </c>
      <c r="E70" s="69"/>
      <c r="F70" s="13" t="s">
        <v>160</v>
      </c>
    </row>
    <row r="71" ht="25.5" spans="1:6">
      <c r="A71" s="12"/>
      <c r="B71" s="12"/>
      <c r="C71" s="13" t="s">
        <v>161</v>
      </c>
      <c r="D71" s="15">
        <v>500000</v>
      </c>
      <c r="E71" s="69"/>
      <c r="F71" s="13"/>
    </row>
    <row r="72" ht="37.5" spans="1:6">
      <c r="A72" s="12"/>
      <c r="B72" s="12"/>
      <c r="C72" s="13" t="s">
        <v>162</v>
      </c>
      <c r="D72" s="15">
        <v>1451000</v>
      </c>
      <c r="E72" s="69"/>
      <c r="F72" s="13" t="s">
        <v>163</v>
      </c>
    </row>
    <row r="73" ht="25.5" spans="1:6">
      <c r="A73" s="12"/>
      <c r="B73" s="12"/>
      <c r="C73" s="13" t="s">
        <v>164</v>
      </c>
      <c r="D73" s="15">
        <v>30000</v>
      </c>
      <c r="E73" s="69"/>
      <c r="F73" s="13"/>
    </row>
    <row r="74" ht="25.5" spans="1:6">
      <c r="A74" s="12"/>
      <c r="B74" s="12"/>
      <c r="C74" s="13" t="s">
        <v>165</v>
      </c>
      <c r="D74" s="15">
        <v>1360000</v>
      </c>
      <c r="E74" s="69"/>
      <c r="F74" s="13"/>
    </row>
    <row r="75" ht="25.5" spans="1:6">
      <c r="A75" s="12"/>
      <c r="B75" s="12"/>
      <c r="C75" s="13" t="s">
        <v>166</v>
      </c>
      <c r="D75" s="15">
        <v>200000</v>
      </c>
      <c r="E75" s="69"/>
      <c r="F75" s="13"/>
    </row>
    <row r="76" ht="127.5" spans="1:6">
      <c r="A76" s="40" t="s">
        <v>167</v>
      </c>
      <c r="B76" s="40" t="s">
        <v>168</v>
      </c>
      <c r="C76" s="34" t="s">
        <v>169</v>
      </c>
      <c r="D76" s="15">
        <v>300000</v>
      </c>
      <c r="E76" s="69" t="s">
        <v>170</v>
      </c>
      <c r="F76" s="13"/>
    </row>
    <row r="77" ht="25.5" spans="1:6">
      <c r="A77" s="41"/>
      <c r="B77" s="41"/>
      <c r="C77" s="34" t="s">
        <v>171</v>
      </c>
      <c r="D77" s="15">
        <v>100000</v>
      </c>
      <c r="E77" s="69" t="s">
        <v>172</v>
      </c>
      <c r="F77" s="13"/>
    </row>
    <row r="78" ht="25.5" spans="1:6">
      <c r="A78" s="41"/>
      <c r="B78" s="41"/>
      <c r="C78" s="34" t="s">
        <v>173</v>
      </c>
      <c r="D78" s="15">
        <v>120000</v>
      </c>
      <c r="E78" s="69"/>
      <c r="F78" s="13"/>
    </row>
    <row r="79" ht="51" spans="1:6">
      <c r="A79" s="41"/>
      <c r="B79" s="41"/>
      <c r="C79" s="34" t="s">
        <v>174</v>
      </c>
      <c r="D79" s="15">
        <v>50000</v>
      </c>
      <c r="E79" s="69" t="s">
        <v>175</v>
      </c>
      <c r="F79" s="13"/>
    </row>
    <row r="80" ht="51" spans="1:6">
      <c r="A80" s="12" t="s">
        <v>176</v>
      </c>
      <c r="B80" s="12" t="s">
        <v>177</v>
      </c>
      <c r="C80" s="13" t="s">
        <v>178</v>
      </c>
      <c r="D80" s="15">
        <v>300000</v>
      </c>
      <c r="E80" s="69" t="s">
        <v>179</v>
      </c>
      <c r="F80" s="13"/>
    </row>
    <row r="81" ht="51" spans="1:6">
      <c r="A81" s="12"/>
      <c r="B81" s="12"/>
      <c r="C81" s="13" t="s">
        <v>180</v>
      </c>
      <c r="D81" s="15">
        <v>6450000</v>
      </c>
      <c r="E81" s="69" t="s">
        <v>181</v>
      </c>
      <c r="F81" s="13" t="s">
        <v>182</v>
      </c>
    </row>
    <row r="82" ht="25.5" spans="1:6">
      <c r="A82" s="12"/>
      <c r="B82" s="12"/>
      <c r="C82" s="13" t="s">
        <v>183</v>
      </c>
      <c r="D82" s="15">
        <v>599800</v>
      </c>
      <c r="E82" s="69" t="s">
        <v>61</v>
      </c>
      <c r="F82" s="13"/>
    </row>
    <row r="83" ht="37.5" spans="1:6">
      <c r="A83" s="12"/>
      <c r="B83" s="12"/>
      <c r="C83" s="13" t="s">
        <v>184</v>
      </c>
      <c r="D83" s="15">
        <v>204448</v>
      </c>
      <c r="E83" s="69"/>
      <c r="F83" s="13" t="s">
        <v>185</v>
      </c>
    </row>
    <row r="84" ht="37.5" spans="1:6">
      <c r="A84" s="12"/>
      <c r="B84" s="12"/>
      <c r="C84" s="13" t="s">
        <v>186</v>
      </c>
      <c r="D84" s="15">
        <v>87515</v>
      </c>
      <c r="E84" s="69"/>
      <c r="F84" s="13" t="s">
        <v>185</v>
      </c>
    </row>
    <row r="85" ht="76.5" spans="1:6">
      <c r="A85" s="12"/>
      <c r="B85" s="12"/>
      <c r="C85" s="13" t="s">
        <v>187</v>
      </c>
      <c r="D85" s="15">
        <v>75000</v>
      </c>
      <c r="E85" s="69" t="s">
        <v>188</v>
      </c>
      <c r="F85" s="13"/>
    </row>
    <row r="86" ht="76.5" spans="1:6">
      <c r="A86" s="12"/>
      <c r="B86" s="12"/>
      <c r="C86" s="13" t="s">
        <v>189</v>
      </c>
      <c r="D86" s="15">
        <v>1100000</v>
      </c>
      <c r="E86" s="69" t="s">
        <v>190</v>
      </c>
      <c r="F86" s="13"/>
    </row>
    <row r="87" ht="102" spans="1:6">
      <c r="A87" s="12"/>
      <c r="B87" s="12"/>
      <c r="C87" s="13" t="s">
        <v>191</v>
      </c>
      <c r="D87" s="15">
        <v>500000</v>
      </c>
      <c r="E87" s="69" t="s">
        <v>192</v>
      </c>
      <c r="F87" s="13"/>
    </row>
    <row r="88" ht="37.5" spans="1:6">
      <c r="A88" s="41" t="s">
        <v>193</v>
      </c>
      <c r="B88" s="41" t="s">
        <v>194</v>
      </c>
      <c r="C88" s="13" t="s">
        <v>195</v>
      </c>
      <c r="D88" s="15">
        <f>4200000-217518</f>
        <v>3982482</v>
      </c>
      <c r="E88" s="69"/>
      <c r="F88" s="13" t="s">
        <v>196</v>
      </c>
    </row>
    <row r="89" ht="25.5" spans="1:6">
      <c r="A89" s="41"/>
      <c r="B89" s="41"/>
      <c r="C89" s="13" t="s">
        <v>197</v>
      </c>
      <c r="D89" s="15">
        <v>30000</v>
      </c>
      <c r="E89" s="69"/>
      <c r="F89" s="13"/>
    </row>
    <row r="90" ht="25.5" spans="1:6">
      <c r="A90" s="41"/>
      <c r="B90" s="41"/>
      <c r="C90" s="13" t="s">
        <v>198</v>
      </c>
      <c r="D90" s="15">
        <v>50000</v>
      </c>
      <c r="E90" s="69"/>
      <c r="F90" s="13"/>
    </row>
    <row r="91" ht="25.5" spans="1:6">
      <c r="A91" s="12" t="s">
        <v>199</v>
      </c>
      <c r="B91" s="12" t="s">
        <v>200</v>
      </c>
      <c r="C91" s="13" t="s">
        <v>201</v>
      </c>
      <c r="D91" s="15">
        <v>50000</v>
      </c>
      <c r="E91" s="69"/>
      <c r="F91" s="13"/>
    </row>
    <row r="92" ht="25.5" spans="1:6">
      <c r="A92" s="12"/>
      <c r="B92" s="12"/>
      <c r="C92" s="13" t="s">
        <v>202</v>
      </c>
      <c r="D92" s="15">
        <v>50000</v>
      </c>
      <c r="E92" s="69"/>
      <c r="F92" s="13"/>
    </row>
    <row r="93" ht="25.5" spans="1:6">
      <c r="A93" s="40" t="s">
        <v>203</v>
      </c>
      <c r="B93" s="40" t="s">
        <v>204</v>
      </c>
      <c r="C93" s="13" t="s">
        <v>205</v>
      </c>
      <c r="D93" s="15">
        <v>150000</v>
      </c>
      <c r="E93" s="69" t="s">
        <v>206</v>
      </c>
      <c r="F93" s="13"/>
    </row>
    <row r="94" ht="25.5" spans="1:6">
      <c r="A94" s="41"/>
      <c r="B94" s="41"/>
      <c r="C94" s="13" t="s">
        <v>207</v>
      </c>
      <c r="D94" s="15">
        <v>150000</v>
      </c>
      <c r="E94" s="69" t="s">
        <v>206</v>
      </c>
      <c r="F94" s="13"/>
    </row>
    <row r="95" ht="25.5" spans="1:6">
      <c r="A95" s="41"/>
      <c r="B95" s="41"/>
      <c r="C95" s="43" t="s">
        <v>208</v>
      </c>
      <c r="D95" s="15">
        <v>152600</v>
      </c>
      <c r="E95" s="69" t="s">
        <v>206</v>
      </c>
      <c r="F95" s="13"/>
    </row>
    <row r="96" ht="25.5" spans="1:6">
      <c r="A96" s="41"/>
      <c r="B96" s="41"/>
      <c r="C96" s="43" t="s">
        <v>209</v>
      </c>
      <c r="D96" s="15">
        <v>5901603.07</v>
      </c>
      <c r="E96" s="69" t="s">
        <v>210</v>
      </c>
      <c r="F96" s="13"/>
    </row>
    <row r="97" ht="25.5" spans="1:6">
      <c r="A97" s="41"/>
      <c r="B97" s="41"/>
      <c r="C97" s="43" t="s">
        <v>211</v>
      </c>
      <c r="D97" s="15">
        <v>228446.37</v>
      </c>
      <c r="E97" s="69" t="s">
        <v>206</v>
      </c>
      <c r="F97" s="13"/>
    </row>
    <row r="98" ht="24" customHeight="1" spans="1:6">
      <c r="A98" s="41"/>
      <c r="B98" s="41"/>
      <c r="C98" s="28" t="s">
        <v>212</v>
      </c>
      <c r="D98" s="15">
        <v>127800</v>
      </c>
      <c r="E98" s="69" t="s">
        <v>213</v>
      </c>
      <c r="F98" s="13"/>
    </row>
    <row r="99" ht="25.5" spans="1:6">
      <c r="A99" s="41"/>
      <c r="B99" s="41"/>
      <c r="C99" s="28" t="s">
        <v>214</v>
      </c>
      <c r="D99" s="15">
        <v>22200</v>
      </c>
      <c r="E99" s="69" t="s">
        <v>206</v>
      </c>
      <c r="F99" s="13"/>
    </row>
    <row r="100" ht="37.5" spans="1:6">
      <c r="A100" s="41"/>
      <c r="B100" s="41"/>
      <c r="C100" s="28" t="s">
        <v>215</v>
      </c>
      <c r="D100" s="15">
        <v>2222041.74</v>
      </c>
      <c r="E100" s="69"/>
      <c r="F100" s="13" t="s">
        <v>216</v>
      </c>
    </row>
    <row r="101" ht="56.25" spans="1:6">
      <c r="A101" s="41"/>
      <c r="B101" s="41"/>
      <c r="C101" s="28" t="s">
        <v>217</v>
      </c>
      <c r="D101" s="15">
        <v>1040000</v>
      </c>
      <c r="E101" s="69"/>
      <c r="F101" s="13" t="s">
        <v>218</v>
      </c>
    </row>
    <row r="102" ht="37.5" spans="1:6">
      <c r="A102" s="41"/>
      <c r="B102" s="41"/>
      <c r="C102" s="13" t="s">
        <v>219</v>
      </c>
      <c r="D102" s="15">
        <v>198000</v>
      </c>
      <c r="E102" s="69"/>
      <c r="F102" s="13" t="s">
        <v>220</v>
      </c>
    </row>
    <row r="103" ht="76.5" spans="1:6">
      <c r="A103" s="12" t="s">
        <v>221</v>
      </c>
      <c r="B103" s="12" t="s">
        <v>222</v>
      </c>
      <c r="C103" s="13" t="s">
        <v>223</v>
      </c>
      <c r="D103" s="15">
        <v>161280</v>
      </c>
      <c r="E103" s="69" t="s">
        <v>224</v>
      </c>
      <c r="F103" s="13"/>
    </row>
    <row r="104" ht="25.5" spans="1:6">
      <c r="A104" s="12"/>
      <c r="B104" s="12"/>
      <c r="C104" s="13" t="s">
        <v>225</v>
      </c>
      <c r="D104" s="15">
        <v>320000</v>
      </c>
      <c r="E104" s="69"/>
      <c r="F104" s="13" t="s">
        <v>226</v>
      </c>
    </row>
    <row r="105" ht="51" spans="1:6">
      <c r="A105" s="12"/>
      <c r="B105" s="12"/>
      <c r="C105" s="13" t="s">
        <v>227</v>
      </c>
      <c r="D105" s="15">
        <v>8280000</v>
      </c>
      <c r="E105" s="69" t="s">
        <v>228</v>
      </c>
      <c r="F105" s="13"/>
    </row>
    <row r="106" ht="25.5" spans="1:6">
      <c r="A106" s="12" t="s">
        <v>229</v>
      </c>
      <c r="B106" s="12" t="s">
        <v>230</v>
      </c>
      <c r="C106" s="13" t="s">
        <v>231</v>
      </c>
      <c r="D106" s="15">
        <v>100000</v>
      </c>
      <c r="E106" s="69" t="s">
        <v>232</v>
      </c>
      <c r="F106" s="13"/>
    </row>
    <row r="107" ht="105" customHeight="1" spans="1:6">
      <c r="A107" s="40" t="s">
        <v>221</v>
      </c>
      <c r="B107" s="12" t="s">
        <v>233</v>
      </c>
      <c r="C107" s="28" t="s">
        <v>234</v>
      </c>
      <c r="D107" s="15">
        <v>5262900</v>
      </c>
      <c r="E107" s="69" t="s">
        <v>235</v>
      </c>
      <c r="F107" s="13"/>
    </row>
    <row r="108" ht="25.5" spans="1:6">
      <c r="A108" s="41"/>
      <c r="B108" s="12"/>
      <c r="C108" s="28" t="s">
        <v>236</v>
      </c>
      <c r="D108" s="15">
        <v>60000</v>
      </c>
      <c r="E108" s="69"/>
      <c r="F108" s="13"/>
    </row>
    <row r="109" ht="37.5" spans="1:6">
      <c r="A109" s="42"/>
      <c r="B109" s="12"/>
      <c r="C109" s="28" t="s">
        <v>237</v>
      </c>
      <c r="D109" s="15">
        <v>250000</v>
      </c>
      <c r="E109" s="69"/>
      <c r="F109" s="13" t="s">
        <v>238</v>
      </c>
    </row>
    <row r="110" ht="102" spans="1:6">
      <c r="A110" s="12" t="s">
        <v>239</v>
      </c>
      <c r="B110" s="12" t="s">
        <v>240</v>
      </c>
      <c r="C110" s="28" t="s">
        <v>241</v>
      </c>
      <c r="D110" s="15">
        <v>2786040</v>
      </c>
      <c r="E110" s="69" t="s">
        <v>242</v>
      </c>
      <c r="F110" s="13"/>
    </row>
    <row r="111" ht="76.5" spans="1:6">
      <c r="A111" s="41" t="s">
        <v>243</v>
      </c>
      <c r="B111" s="41" t="s">
        <v>244</v>
      </c>
      <c r="C111" s="13" t="s">
        <v>245</v>
      </c>
      <c r="D111" s="15">
        <v>50000</v>
      </c>
      <c r="E111" s="69" t="s">
        <v>246</v>
      </c>
      <c r="F111" s="13"/>
    </row>
    <row r="112" ht="76.5" spans="1:6">
      <c r="A112" s="41"/>
      <c r="B112" s="41"/>
      <c r="C112" s="13" t="s">
        <v>247</v>
      </c>
      <c r="D112" s="15">
        <v>602800</v>
      </c>
      <c r="E112" s="69" t="s">
        <v>246</v>
      </c>
      <c r="F112" s="13" t="s">
        <v>248</v>
      </c>
    </row>
    <row r="113" ht="76.5" spans="1:6">
      <c r="A113" s="41"/>
      <c r="B113" s="41"/>
      <c r="C113" s="13" t="s">
        <v>249</v>
      </c>
      <c r="D113" s="15">
        <v>291000</v>
      </c>
      <c r="E113" s="69" t="s">
        <v>246</v>
      </c>
      <c r="F113" s="13"/>
    </row>
    <row r="114" ht="76.5" spans="1:6">
      <c r="A114" s="41"/>
      <c r="B114" s="41"/>
      <c r="C114" s="13" t="s">
        <v>250</v>
      </c>
      <c r="D114" s="15">
        <v>117000</v>
      </c>
      <c r="E114" s="69" t="s">
        <v>251</v>
      </c>
      <c r="F114" s="13"/>
    </row>
    <row r="115" ht="76.5" spans="1:6">
      <c r="A115" s="41"/>
      <c r="B115" s="41"/>
      <c r="C115" s="13" t="s">
        <v>252</v>
      </c>
      <c r="D115" s="15">
        <v>12000</v>
      </c>
      <c r="E115" s="69" t="s">
        <v>246</v>
      </c>
      <c r="F115" s="13"/>
    </row>
    <row r="116" ht="76.5" spans="1:6">
      <c r="A116" s="41"/>
      <c r="B116" s="41"/>
      <c r="C116" s="13" t="s">
        <v>253</v>
      </c>
      <c r="D116" s="15">
        <v>150000</v>
      </c>
      <c r="E116" s="69" t="s">
        <v>246</v>
      </c>
      <c r="F116" s="13"/>
    </row>
    <row r="117" ht="76.5" spans="1:6">
      <c r="A117" s="41"/>
      <c r="B117" s="41"/>
      <c r="C117" s="45" t="s">
        <v>254</v>
      </c>
      <c r="D117" s="15">
        <v>780000</v>
      </c>
      <c r="E117" s="69" t="s">
        <v>246</v>
      </c>
      <c r="F117" s="13"/>
    </row>
    <row r="118" ht="51" spans="1:6">
      <c r="A118" s="41"/>
      <c r="B118" s="41"/>
      <c r="C118" s="38"/>
      <c r="D118" s="15">
        <v>45000</v>
      </c>
      <c r="E118" s="69" t="s">
        <v>255</v>
      </c>
      <c r="F118" s="13"/>
    </row>
    <row r="119" ht="51" spans="1:6">
      <c r="A119" s="12" t="s">
        <v>256</v>
      </c>
      <c r="B119" s="12" t="s">
        <v>257</v>
      </c>
      <c r="C119" s="13" t="s">
        <v>258</v>
      </c>
      <c r="D119" s="15">
        <v>50000</v>
      </c>
      <c r="E119" s="69" t="s">
        <v>259</v>
      </c>
      <c r="F119" s="13"/>
    </row>
    <row r="120" ht="76.5" spans="1:6">
      <c r="A120" s="12"/>
      <c r="B120" s="12"/>
      <c r="C120" s="13" t="s">
        <v>260</v>
      </c>
      <c r="D120" s="15">
        <v>55679</v>
      </c>
      <c r="E120" s="69" t="s">
        <v>261</v>
      </c>
      <c r="F120" s="13"/>
    </row>
    <row r="121" ht="48" customHeight="1" spans="1:6">
      <c r="A121" s="12"/>
      <c r="B121" s="12"/>
      <c r="C121" s="13" t="s">
        <v>262</v>
      </c>
      <c r="D121" s="15">
        <v>299700</v>
      </c>
      <c r="E121" s="69" t="s">
        <v>263</v>
      </c>
      <c r="F121" s="13"/>
    </row>
    <row r="122" ht="51" spans="1:6">
      <c r="A122" s="12"/>
      <c r="B122" s="12"/>
      <c r="C122" s="13" t="s">
        <v>264</v>
      </c>
      <c r="D122" s="15">
        <v>100000</v>
      </c>
      <c r="E122" s="69" t="s">
        <v>265</v>
      </c>
      <c r="F122" s="13"/>
    </row>
    <row r="123" ht="51" spans="1:6">
      <c r="A123" s="12" t="s">
        <v>266</v>
      </c>
      <c r="B123" s="12" t="s">
        <v>267</v>
      </c>
      <c r="C123" s="13" t="s">
        <v>268</v>
      </c>
      <c r="D123" s="15">
        <v>299250</v>
      </c>
      <c r="E123" s="69" t="s">
        <v>269</v>
      </c>
      <c r="F123" s="13"/>
    </row>
    <row r="124" ht="54" customHeight="1" spans="1:6">
      <c r="A124" s="12"/>
      <c r="B124" s="12"/>
      <c r="C124" s="13" t="s">
        <v>270</v>
      </c>
      <c r="D124" s="15">
        <v>30000</v>
      </c>
      <c r="E124" s="69" t="s">
        <v>271</v>
      </c>
      <c r="F124" s="13"/>
    </row>
    <row r="125" ht="32" customHeight="1" spans="1:6">
      <c r="A125" s="12"/>
      <c r="B125" s="12"/>
      <c r="C125" s="13" t="s">
        <v>272</v>
      </c>
      <c r="D125" s="15">
        <v>10000</v>
      </c>
      <c r="E125" s="69"/>
      <c r="F125" s="13"/>
    </row>
    <row r="126" ht="102" spans="1:6">
      <c r="A126" s="12" t="s">
        <v>273</v>
      </c>
      <c r="B126" s="12" t="s">
        <v>274</v>
      </c>
      <c r="C126" s="13" t="s">
        <v>275</v>
      </c>
      <c r="D126" s="15">
        <v>143101</v>
      </c>
      <c r="E126" s="69" t="s">
        <v>276</v>
      </c>
      <c r="F126" s="13"/>
    </row>
    <row r="127" ht="51" spans="1:6">
      <c r="A127" s="12"/>
      <c r="B127" s="12"/>
      <c r="C127" s="13" t="s">
        <v>277</v>
      </c>
      <c r="D127" s="15">
        <v>268200</v>
      </c>
      <c r="E127" s="69" t="s">
        <v>278</v>
      </c>
      <c r="F127" s="13"/>
    </row>
    <row r="128" ht="25.5" spans="1:6">
      <c r="A128" s="12" t="s">
        <v>279</v>
      </c>
      <c r="B128" s="12" t="s">
        <v>280</v>
      </c>
      <c r="C128" s="13" t="s">
        <v>281</v>
      </c>
      <c r="D128" s="15">
        <v>50000</v>
      </c>
      <c r="E128" s="69"/>
      <c r="F128" s="13"/>
    </row>
    <row r="129" ht="25.5" spans="1:6">
      <c r="A129" s="40" t="s">
        <v>282</v>
      </c>
      <c r="B129" s="40" t="s">
        <v>283</v>
      </c>
      <c r="C129" s="28" t="s">
        <v>284</v>
      </c>
      <c r="D129" s="15">
        <v>100000</v>
      </c>
      <c r="E129" s="69"/>
      <c r="F129" s="13"/>
    </row>
    <row r="130" ht="25.5" spans="1:6">
      <c r="A130" s="41"/>
      <c r="B130" s="41"/>
      <c r="C130" s="28" t="s">
        <v>285</v>
      </c>
      <c r="D130" s="15">
        <v>50000</v>
      </c>
      <c r="E130" s="69"/>
      <c r="F130" s="13"/>
    </row>
    <row r="131" ht="25.5" spans="1:6">
      <c r="A131" s="41"/>
      <c r="B131" s="41"/>
      <c r="C131" s="28" t="s">
        <v>286</v>
      </c>
      <c r="D131" s="15">
        <v>230000</v>
      </c>
      <c r="E131" s="69"/>
      <c r="F131" s="13"/>
    </row>
    <row r="132" ht="102" spans="1:6">
      <c r="A132" s="42"/>
      <c r="B132" s="42"/>
      <c r="C132" s="28" t="s">
        <v>287</v>
      </c>
      <c r="D132" s="15">
        <v>150000</v>
      </c>
      <c r="E132" s="69" t="s">
        <v>288</v>
      </c>
      <c r="F132" s="13"/>
    </row>
    <row r="133" ht="25.5" spans="1:6">
      <c r="A133" s="40" t="s">
        <v>289</v>
      </c>
      <c r="B133" s="40" t="s">
        <v>290</v>
      </c>
      <c r="C133" s="13" t="s">
        <v>291</v>
      </c>
      <c r="D133" s="15">
        <v>9000000</v>
      </c>
      <c r="E133" s="69"/>
      <c r="F133" s="13"/>
    </row>
    <row r="134" ht="37.5" spans="1:6">
      <c r="A134" s="41"/>
      <c r="B134" s="41"/>
      <c r="C134" s="13" t="s">
        <v>292</v>
      </c>
      <c r="D134" s="15">
        <v>1195092.8</v>
      </c>
      <c r="E134" s="69"/>
      <c r="F134" s="13" t="s">
        <v>293</v>
      </c>
    </row>
    <row r="135" ht="25.5" spans="1:6">
      <c r="A135" s="41"/>
      <c r="B135" s="41"/>
      <c r="C135" s="13" t="s">
        <v>294</v>
      </c>
      <c r="D135" s="15">
        <v>30000</v>
      </c>
      <c r="E135" s="69"/>
      <c r="F135" s="13"/>
    </row>
    <row r="136" ht="25.5" spans="1:6">
      <c r="A136" s="42"/>
      <c r="B136" s="42"/>
      <c r="C136" s="13" t="s">
        <v>295</v>
      </c>
      <c r="D136" s="15">
        <v>75451.2</v>
      </c>
      <c r="E136" s="69" t="s">
        <v>296</v>
      </c>
      <c r="F136" s="13"/>
    </row>
    <row r="137" ht="25.5" spans="1:6">
      <c r="A137" s="40" t="s">
        <v>297</v>
      </c>
      <c r="B137" s="40" t="s">
        <v>298</v>
      </c>
      <c r="C137" s="13" t="s">
        <v>299</v>
      </c>
      <c r="D137" s="15">
        <v>2000000</v>
      </c>
      <c r="E137" s="69" t="s">
        <v>300</v>
      </c>
      <c r="F137" s="13"/>
    </row>
    <row r="138" ht="37.5" spans="1:6">
      <c r="A138" s="41"/>
      <c r="B138" s="41"/>
      <c r="C138" s="13" t="s">
        <v>301</v>
      </c>
      <c r="D138" s="15">
        <v>1447858</v>
      </c>
      <c r="E138" s="69"/>
      <c r="F138" s="13" t="s">
        <v>302</v>
      </c>
    </row>
    <row r="139" ht="25.5" spans="1:6">
      <c r="A139" s="41"/>
      <c r="B139" s="41"/>
      <c r="C139" s="13" t="s">
        <v>142</v>
      </c>
      <c r="D139" s="15">
        <v>160000</v>
      </c>
      <c r="E139" s="69"/>
      <c r="F139" s="13"/>
    </row>
    <row r="140" ht="39" customHeight="1" spans="1:6">
      <c r="A140" s="12" t="s">
        <v>303</v>
      </c>
      <c r="B140" s="12" t="s">
        <v>304</v>
      </c>
      <c r="C140" s="13" t="s">
        <v>305</v>
      </c>
      <c r="D140" s="15">
        <v>150000</v>
      </c>
      <c r="E140" s="72" t="s">
        <v>306</v>
      </c>
      <c r="F140" s="13"/>
    </row>
    <row r="141" ht="102" spans="1:6">
      <c r="A141" s="12" t="s">
        <v>307</v>
      </c>
      <c r="B141" s="12" t="s">
        <v>308</v>
      </c>
      <c r="C141" s="13" t="s">
        <v>309</v>
      </c>
      <c r="D141" s="15">
        <v>100000</v>
      </c>
      <c r="E141" s="69" t="s">
        <v>310</v>
      </c>
      <c r="F141" s="13"/>
    </row>
    <row r="142" ht="51" spans="1:6">
      <c r="A142" s="12"/>
      <c r="B142" s="12"/>
      <c r="C142" s="13" t="s">
        <v>311</v>
      </c>
      <c r="D142" s="15">
        <v>100000</v>
      </c>
      <c r="E142" s="69" t="s">
        <v>312</v>
      </c>
      <c r="F142" s="13"/>
    </row>
    <row r="143" ht="25.5" spans="1:6">
      <c r="A143" s="12" t="s">
        <v>313</v>
      </c>
      <c r="B143" s="12" t="s">
        <v>314</v>
      </c>
      <c r="C143" s="13" t="s">
        <v>315</v>
      </c>
      <c r="D143" s="15">
        <v>20000</v>
      </c>
      <c r="E143" s="69"/>
      <c r="F143" s="13"/>
    </row>
    <row r="144" ht="37.5" spans="1:6">
      <c r="A144" s="12" t="s">
        <v>316</v>
      </c>
      <c r="B144" s="12" t="s">
        <v>317</v>
      </c>
      <c r="C144" s="13" t="s">
        <v>318</v>
      </c>
      <c r="D144" s="15">
        <v>1314710</v>
      </c>
      <c r="E144" s="69" t="s">
        <v>61</v>
      </c>
      <c r="F144" s="13"/>
    </row>
    <row r="145" ht="37.5" spans="1:6">
      <c r="A145" s="12"/>
      <c r="B145" s="40" t="s">
        <v>319</v>
      </c>
      <c r="C145" s="13" t="s">
        <v>320</v>
      </c>
      <c r="D145" s="15">
        <v>240000</v>
      </c>
      <c r="E145" s="69"/>
      <c r="F145" s="13" t="s">
        <v>321</v>
      </c>
    </row>
    <row r="146" ht="25.5" spans="1:6">
      <c r="A146" s="12" t="s">
        <v>322</v>
      </c>
      <c r="B146" s="42"/>
      <c r="C146" s="13" t="s">
        <v>323</v>
      </c>
      <c r="D146" s="15">
        <v>1000000</v>
      </c>
      <c r="E146" s="69" t="s">
        <v>324</v>
      </c>
      <c r="F146" s="13"/>
    </row>
    <row r="147" ht="27" spans="2:4">
      <c r="B147" s="73" t="s">
        <v>325</v>
      </c>
      <c r="C147" s="73"/>
      <c r="D147" s="74">
        <f>SUM(D3:D146)</f>
        <v>138949317.06</v>
      </c>
    </row>
    <row r="148" spans="4:4">
      <c r="D148" t="s">
        <v>326</v>
      </c>
    </row>
  </sheetData>
  <autoFilter ref="A1:F149">
    <extLst/>
  </autoFilter>
  <mergeCells count="65">
    <mergeCell ref="A1:E1"/>
    <mergeCell ref="A3:A6"/>
    <mergeCell ref="A7:A10"/>
    <mergeCell ref="A11:A12"/>
    <mergeCell ref="A13:A16"/>
    <mergeCell ref="A17:A19"/>
    <mergeCell ref="A20:A26"/>
    <mergeCell ref="A27:A29"/>
    <mergeCell ref="A30:A35"/>
    <mergeCell ref="A36:A39"/>
    <mergeCell ref="A40:A44"/>
    <mergeCell ref="A47:A48"/>
    <mergeCell ref="A50:A53"/>
    <mergeCell ref="A55:A57"/>
    <mergeCell ref="A58:A64"/>
    <mergeCell ref="A66:A69"/>
    <mergeCell ref="A70:A75"/>
    <mergeCell ref="A76:A79"/>
    <mergeCell ref="A80:A87"/>
    <mergeCell ref="A88:A90"/>
    <mergeCell ref="A91:A92"/>
    <mergeCell ref="A93:A102"/>
    <mergeCell ref="A103:A105"/>
    <mergeCell ref="A107:A109"/>
    <mergeCell ref="A111:A118"/>
    <mergeCell ref="A119:A122"/>
    <mergeCell ref="A123:A125"/>
    <mergeCell ref="A126:A127"/>
    <mergeCell ref="A129:A132"/>
    <mergeCell ref="A133:A136"/>
    <mergeCell ref="A137:A139"/>
    <mergeCell ref="A141:A142"/>
    <mergeCell ref="B3:B6"/>
    <mergeCell ref="B7:B10"/>
    <mergeCell ref="B11:B12"/>
    <mergeCell ref="B13:B16"/>
    <mergeCell ref="B17:B19"/>
    <mergeCell ref="B20:B26"/>
    <mergeCell ref="B27:B29"/>
    <mergeCell ref="B30:B35"/>
    <mergeCell ref="B36:B39"/>
    <mergeCell ref="B40:B44"/>
    <mergeCell ref="B47:B48"/>
    <mergeCell ref="B50:B53"/>
    <mergeCell ref="B55:B57"/>
    <mergeCell ref="B58:B64"/>
    <mergeCell ref="B66:B69"/>
    <mergeCell ref="B70:B75"/>
    <mergeCell ref="B76:B79"/>
    <mergeCell ref="B80:B87"/>
    <mergeCell ref="B88:B90"/>
    <mergeCell ref="B91:B92"/>
    <mergeCell ref="B93:B102"/>
    <mergeCell ref="B103:B105"/>
    <mergeCell ref="B107:B109"/>
    <mergeCell ref="B111:B118"/>
    <mergeCell ref="B119:B122"/>
    <mergeCell ref="B123:B125"/>
    <mergeCell ref="B126:B127"/>
    <mergeCell ref="B129:B132"/>
    <mergeCell ref="B133:B136"/>
    <mergeCell ref="B137:B139"/>
    <mergeCell ref="B141:B142"/>
    <mergeCell ref="B145:B146"/>
    <mergeCell ref="C117:C118"/>
  </mergeCells>
  <pageMargins left="0.751388888888889" right="0.751388888888889" top="1" bottom="1" header="0.5" footer="0.5"/>
  <pageSetup paperSize="9" scale="79"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C00000"/>
    <pageSetUpPr fitToPage="1"/>
  </sheetPr>
  <dimension ref="A1:AE400"/>
  <sheetViews>
    <sheetView tabSelected="1" zoomScale="70" zoomScaleNormal="70" workbookViewId="0">
      <pane ySplit="2" topLeftCell="A145" activePane="bottomLeft" state="frozen"/>
      <selection/>
      <selection pane="bottomLeft" activeCell="C82" sqref="C82"/>
    </sheetView>
  </sheetViews>
  <sheetFormatPr defaultColWidth="9" defaultRowHeight="18.75"/>
  <cols>
    <col min="1" max="1" width="8.125" style="1" hidden="1" customWidth="1"/>
    <col min="2" max="2" width="25.75" style="1" customWidth="1"/>
    <col min="3" max="3" width="74.75" style="1" customWidth="1"/>
    <col min="4" max="4" width="28.125" style="1" customWidth="1"/>
    <col min="5" max="5" width="28.75" style="1" customWidth="1"/>
    <col min="6" max="6" width="30.2083333333333" style="3" customWidth="1"/>
    <col min="7" max="7" width="26.125" style="4" customWidth="1"/>
    <col min="8" max="8" width="28.125" style="1" customWidth="1"/>
    <col min="9" max="9" width="26" style="1" customWidth="1"/>
    <col min="10" max="11" width="28.125" style="1" customWidth="1"/>
    <col min="12" max="12" width="26" style="1" customWidth="1"/>
    <col min="13" max="13" width="25.25" style="1" customWidth="1"/>
    <col min="14" max="14" width="30.125" style="1" customWidth="1"/>
    <col min="15" max="19" width="14.875" style="1" hidden="1" customWidth="1"/>
    <col min="20" max="20" width="22.625" style="1" hidden="1" customWidth="1"/>
    <col min="21" max="21" width="26.25" style="1" hidden="1" customWidth="1"/>
    <col min="22" max="22" width="18.375" style="1" hidden="1" customWidth="1"/>
    <col min="23" max="26" width="14.875" style="1" hidden="1" customWidth="1"/>
    <col min="27" max="27" width="44.625" style="1" hidden="1" customWidth="1"/>
    <col min="28" max="28" width="18.75" style="1" customWidth="1"/>
    <col min="29" max="30" width="18.75" style="1" hidden="1" customWidth="1"/>
    <col min="31" max="31" width="11.5" style="1" hidden="1" customWidth="1"/>
    <col min="32" max="16384" width="9" style="1"/>
  </cols>
  <sheetData>
    <row r="1" spans="1:30">
      <c r="A1" s="5" t="s">
        <v>327</v>
      </c>
      <c r="B1" s="5"/>
      <c r="C1" s="6"/>
      <c r="D1" s="5"/>
      <c r="E1" s="5"/>
      <c r="F1" s="7"/>
      <c r="G1" s="5"/>
      <c r="H1" s="5"/>
      <c r="I1" s="5"/>
      <c r="J1" s="5"/>
      <c r="K1" s="5"/>
      <c r="L1" s="5"/>
      <c r="M1" s="5"/>
      <c r="N1" s="5"/>
      <c r="O1" s="5"/>
      <c r="P1" s="5"/>
      <c r="Q1" s="5"/>
      <c r="R1" s="5"/>
      <c r="S1" s="5"/>
      <c r="T1" s="5"/>
      <c r="U1" s="5"/>
      <c r="V1" s="5"/>
      <c r="W1" s="5"/>
      <c r="X1" s="5"/>
      <c r="Y1" s="5"/>
      <c r="Z1" s="5"/>
      <c r="AA1" s="5"/>
      <c r="AB1" s="26" t="s">
        <v>1</v>
      </c>
      <c r="AC1" s="26"/>
      <c r="AD1" s="26"/>
    </row>
    <row r="2" ht="37.5" spans="1:30">
      <c r="A2" s="8" t="s">
        <v>2</v>
      </c>
      <c r="B2" s="8" t="s">
        <v>3</v>
      </c>
      <c r="C2" s="9" t="s">
        <v>4</v>
      </c>
      <c r="D2" s="10" t="s">
        <v>328</v>
      </c>
      <c r="E2" s="10" t="s">
        <v>329</v>
      </c>
      <c r="F2" s="11" t="s">
        <v>330</v>
      </c>
      <c r="G2" s="11" t="s">
        <v>331</v>
      </c>
      <c r="H2" s="10" t="s">
        <v>332</v>
      </c>
      <c r="I2" s="10" t="s">
        <v>333</v>
      </c>
      <c r="J2" s="11" t="s">
        <v>334</v>
      </c>
      <c r="K2" s="10" t="s">
        <v>335</v>
      </c>
      <c r="L2" s="10" t="s">
        <v>336</v>
      </c>
      <c r="M2" s="10" t="s">
        <v>337</v>
      </c>
      <c r="N2" s="10" t="s">
        <v>338</v>
      </c>
      <c r="O2" s="8" t="s">
        <v>339</v>
      </c>
      <c r="P2" s="8" t="s">
        <v>340</v>
      </c>
      <c r="Q2" s="8" t="s">
        <v>341</v>
      </c>
      <c r="R2" s="8" t="s">
        <v>342</v>
      </c>
      <c r="S2" s="8" t="s">
        <v>343</v>
      </c>
      <c r="T2" s="8" t="s">
        <v>344</v>
      </c>
      <c r="U2" s="8" t="s">
        <v>345</v>
      </c>
      <c r="V2" s="8" t="s">
        <v>332</v>
      </c>
      <c r="W2" s="8" t="s">
        <v>333</v>
      </c>
      <c r="X2" s="8" t="s">
        <v>339</v>
      </c>
      <c r="Y2" s="8" t="s">
        <v>341</v>
      </c>
      <c r="Z2" s="8" t="s">
        <v>342</v>
      </c>
      <c r="AA2" s="9" t="s">
        <v>6</v>
      </c>
      <c r="AB2" s="9" t="s">
        <v>7</v>
      </c>
      <c r="AC2" s="9" t="s">
        <v>346</v>
      </c>
      <c r="AD2" s="9" t="s">
        <v>347</v>
      </c>
    </row>
    <row r="3" s="1" customFormat="1" spans="1:31">
      <c r="A3" s="12" t="s">
        <v>8</v>
      </c>
      <c r="B3" s="12" t="s">
        <v>348</v>
      </c>
      <c r="C3" s="13" t="s">
        <v>349</v>
      </c>
      <c r="D3" s="14">
        <v>1500000</v>
      </c>
      <c r="E3" s="15">
        <f t="shared" ref="E3:E8" si="0">SUM(F3:I3)</f>
        <v>815800</v>
      </c>
      <c r="F3" s="15">
        <v>815800</v>
      </c>
      <c r="G3" s="15"/>
      <c r="H3" s="15"/>
      <c r="I3" s="15"/>
      <c r="J3" s="15">
        <f>SUM(E3:E14)</f>
        <v>1191000</v>
      </c>
      <c r="K3" s="15">
        <v>4645664.63</v>
      </c>
      <c r="L3" s="15">
        <v>440000</v>
      </c>
      <c r="M3" s="15">
        <v>0</v>
      </c>
      <c r="N3" s="15">
        <f>M3+L3+K3+J3</f>
        <v>6276664.63</v>
      </c>
      <c r="O3" s="16"/>
      <c r="P3" s="16"/>
      <c r="Q3" s="16"/>
      <c r="R3" s="16"/>
      <c r="S3" s="16"/>
      <c r="T3" s="16"/>
      <c r="U3" s="16"/>
      <c r="V3" s="16"/>
      <c r="W3" s="16"/>
      <c r="X3" s="16"/>
      <c r="Y3" s="16"/>
      <c r="Z3" s="16"/>
      <c r="AA3" s="13" t="s">
        <v>350</v>
      </c>
      <c r="AB3" s="13"/>
      <c r="AC3" s="27">
        <v>2013199</v>
      </c>
      <c r="AD3" s="27">
        <v>30305</v>
      </c>
      <c r="AE3" s="12" t="s">
        <v>351</v>
      </c>
    </row>
    <row r="4" s="1" customFormat="1" spans="1:31">
      <c r="A4" s="12"/>
      <c r="B4" s="12"/>
      <c r="C4" s="13" t="s">
        <v>352</v>
      </c>
      <c r="D4" s="15">
        <v>50000</v>
      </c>
      <c r="E4" s="15">
        <f t="shared" si="0"/>
        <v>50000</v>
      </c>
      <c r="F4" s="15"/>
      <c r="G4" s="15">
        <v>50000</v>
      </c>
      <c r="H4" s="15"/>
      <c r="I4" s="15"/>
      <c r="J4" s="15"/>
      <c r="K4" s="15"/>
      <c r="L4" s="15"/>
      <c r="M4" s="15"/>
      <c r="N4" s="15"/>
      <c r="O4" s="16"/>
      <c r="P4" s="16"/>
      <c r="Q4" s="16"/>
      <c r="R4" s="16"/>
      <c r="S4" s="16"/>
      <c r="T4" s="16"/>
      <c r="U4" s="16"/>
      <c r="V4" s="16"/>
      <c r="W4" s="16"/>
      <c r="X4" s="16"/>
      <c r="Y4" s="16"/>
      <c r="Z4" s="16"/>
      <c r="AA4" s="13"/>
      <c r="AB4" s="13"/>
      <c r="AC4" s="27"/>
      <c r="AE4" s="12"/>
    </row>
    <row r="5" s="1" customFormat="1" spans="1:31">
      <c r="A5" s="12"/>
      <c r="B5" s="12"/>
      <c r="C5" s="16" t="s">
        <v>10</v>
      </c>
      <c r="D5" s="15">
        <v>200000</v>
      </c>
      <c r="E5" s="15">
        <f t="shared" si="0"/>
        <v>0</v>
      </c>
      <c r="F5" s="15"/>
      <c r="G5" s="15"/>
      <c r="H5" s="15"/>
      <c r="I5" s="15"/>
      <c r="J5" s="15"/>
      <c r="K5" s="15"/>
      <c r="L5" s="15"/>
      <c r="M5" s="15"/>
      <c r="N5" s="15"/>
      <c r="O5" s="16"/>
      <c r="P5" s="16"/>
      <c r="Q5" s="16"/>
      <c r="R5" s="16"/>
      <c r="S5" s="16"/>
      <c r="T5" s="16"/>
      <c r="U5" s="16"/>
      <c r="V5" s="16"/>
      <c r="W5" s="16"/>
      <c r="X5" s="16"/>
      <c r="Y5" s="16"/>
      <c r="Z5" s="16"/>
      <c r="AA5" s="13"/>
      <c r="AB5" s="13"/>
      <c r="AC5" s="27"/>
      <c r="AE5" s="12"/>
    </row>
    <row r="6" s="1" customFormat="1" ht="56.25" spans="1:31">
      <c r="A6" s="12"/>
      <c r="B6" s="12"/>
      <c r="C6" s="13" t="s">
        <v>353</v>
      </c>
      <c r="D6" s="15">
        <v>400000</v>
      </c>
      <c r="E6" s="15">
        <f t="shared" si="0"/>
        <v>0</v>
      </c>
      <c r="F6" s="17"/>
      <c r="G6" s="15"/>
      <c r="H6" s="15"/>
      <c r="I6" s="15"/>
      <c r="J6" s="15"/>
      <c r="K6" s="15"/>
      <c r="L6" s="15"/>
      <c r="M6" s="15"/>
      <c r="N6" s="15"/>
      <c r="O6" s="16"/>
      <c r="P6" s="16"/>
      <c r="Q6" s="16"/>
      <c r="R6" s="16"/>
      <c r="S6" s="16"/>
      <c r="T6" s="16"/>
      <c r="U6" s="16"/>
      <c r="V6" s="16"/>
      <c r="W6" s="16"/>
      <c r="X6" s="16"/>
      <c r="Y6" s="16"/>
      <c r="Z6" s="16"/>
      <c r="AA6" s="13"/>
      <c r="AB6" s="13"/>
      <c r="AC6" s="27"/>
      <c r="AE6" s="12"/>
    </row>
    <row r="7" s="1" customFormat="1" spans="1:31">
      <c r="A7" s="12"/>
      <c r="B7" s="12"/>
      <c r="C7" s="16" t="s">
        <v>11</v>
      </c>
      <c r="D7" s="15">
        <v>595200</v>
      </c>
      <c r="E7" s="15">
        <f t="shared" si="0"/>
        <v>0</v>
      </c>
      <c r="F7" s="15"/>
      <c r="G7" s="15"/>
      <c r="H7" s="15"/>
      <c r="I7" s="15"/>
      <c r="J7" s="15"/>
      <c r="K7" s="15"/>
      <c r="L7" s="15"/>
      <c r="M7" s="15"/>
      <c r="N7" s="15"/>
      <c r="O7" s="16"/>
      <c r="P7" s="16"/>
      <c r="Q7" s="16"/>
      <c r="R7" s="16"/>
      <c r="S7" s="16"/>
      <c r="T7" s="16"/>
      <c r="U7" s="16"/>
      <c r="V7" s="16"/>
      <c r="W7" s="16"/>
      <c r="X7" s="16"/>
      <c r="Y7" s="16"/>
      <c r="Z7" s="16"/>
      <c r="AA7" s="13"/>
      <c r="AB7" s="13"/>
      <c r="AC7" s="27"/>
      <c r="AE7" s="12"/>
    </row>
    <row r="8" s="1" customFormat="1" spans="1:31">
      <c r="A8" s="12"/>
      <c r="B8" s="12"/>
      <c r="C8" s="13" t="s">
        <v>354</v>
      </c>
      <c r="D8" s="15">
        <v>180000</v>
      </c>
      <c r="E8" s="15">
        <f t="shared" si="0"/>
        <v>0</v>
      </c>
      <c r="F8" s="15"/>
      <c r="G8" s="15"/>
      <c r="H8" s="15"/>
      <c r="I8" s="15"/>
      <c r="J8" s="15"/>
      <c r="K8" s="15"/>
      <c r="L8" s="15"/>
      <c r="M8" s="15"/>
      <c r="N8" s="15"/>
      <c r="O8" s="16"/>
      <c r="P8" s="16"/>
      <c r="Q8" s="16"/>
      <c r="R8" s="16"/>
      <c r="S8" s="16"/>
      <c r="T8" s="16"/>
      <c r="U8" s="16"/>
      <c r="V8" s="16"/>
      <c r="W8" s="16"/>
      <c r="X8" s="16"/>
      <c r="Y8" s="16"/>
      <c r="Z8" s="16"/>
      <c r="AA8" s="13"/>
      <c r="AB8" s="13"/>
      <c r="AC8" s="27"/>
      <c r="AE8" s="12"/>
    </row>
    <row r="9" s="1" customFormat="1" spans="1:31">
      <c r="A9" s="12"/>
      <c r="B9" s="12"/>
      <c r="C9" s="16" t="s">
        <v>355</v>
      </c>
      <c r="D9" s="15">
        <v>36000</v>
      </c>
      <c r="E9" s="15">
        <f t="shared" ref="E9:E15" si="1">SUM(F9:I9)</f>
        <v>0</v>
      </c>
      <c r="F9" s="15"/>
      <c r="G9" s="15"/>
      <c r="H9" s="15"/>
      <c r="I9" s="15"/>
      <c r="J9" s="15"/>
      <c r="K9" s="15"/>
      <c r="L9" s="15"/>
      <c r="M9" s="15"/>
      <c r="N9" s="15"/>
      <c r="O9" s="16"/>
      <c r="P9" s="16"/>
      <c r="Q9" s="16"/>
      <c r="R9" s="16"/>
      <c r="S9" s="16"/>
      <c r="T9" s="16"/>
      <c r="U9" s="16"/>
      <c r="V9" s="16"/>
      <c r="W9" s="16"/>
      <c r="X9" s="16"/>
      <c r="Y9" s="16"/>
      <c r="Z9" s="16"/>
      <c r="AA9" s="13"/>
      <c r="AB9" s="13"/>
      <c r="AC9" s="27"/>
      <c r="AE9" s="12"/>
    </row>
    <row r="10" s="1" customFormat="1" spans="1:31">
      <c r="A10" s="12"/>
      <c r="B10" s="12"/>
      <c r="C10" s="13" t="s">
        <v>356</v>
      </c>
      <c r="D10" s="15">
        <v>15000</v>
      </c>
      <c r="E10" s="15">
        <f t="shared" si="1"/>
        <v>0</v>
      </c>
      <c r="F10" s="15"/>
      <c r="G10" s="15"/>
      <c r="H10" s="15"/>
      <c r="I10" s="15"/>
      <c r="J10" s="15"/>
      <c r="K10" s="15"/>
      <c r="L10" s="15"/>
      <c r="M10" s="15"/>
      <c r="N10" s="15"/>
      <c r="O10" s="16"/>
      <c r="P10" s="16"/>
      <c r="Q10" s="16"/>
      <c r="R10" s="16"/>
      <c r="S10" s="16"/>
      <c r="T10" s="16"/>
      <c r="U10" s="16"/>
      <c r="V10" s="16"/>
      <c r="W10" s="16"/>
      <c r="X10" s="16"/>
      <c r="Y10" s="16"/>
      <c r="Z10" s="16"/>
      <c r="AA10" s="13"/>
      <c r="AB10" s="13"/>
      <c r="AC10" s="27"/>
      <c r="AE10" s="12"/>
    </row>
    <row r="11" s="1" customFormat="1" ht="56.25" spans="1:31">
      <c r="A11" s="12"/>
      <c r="B11" s="12"/>
      <c r="C11" s="13" t="s">
        <v>12</v>
      </c>
      <c r="D11" s="15">
        <v>708776</v>
      </c>
      <c r="E11" s="15">
        <f t="shared" si="1"/>
        <v>295200</v>
      </c>
      <c r="F11" s="15"/>
      <c r="G11" s="15">
        <v>295200</v>
      </c>
      <c r="H11" s="15"/>
      <c r="I11" s="15"/>
      <c r="J11" s="15"/>
      <c r="K11" s="15"/>
      <c r="L11" s="15"/>
      <c r="M11" s="15"/>
      <c r="N11" s="15"/>
      <c r="O11" s="16"/>
      <c r="P11" s="16"/>
      <c r="Q11" s="16"/>
      <c r="R11" s="16"/>
      <c r="S11" s="16"/>
      <c r="T11" s="16"/>
      <c r="U11" s="16"/>
      <c r="V11" s="16"/>
      <c r="W11" s="16"/>
      <c r="X11" s="16"/>
      <c r="Y11" s="16"/>
      <c r="Z11" s="16"/>
      <c r="AA11" s="13" t="s">
        <v>357</v>
      </c>
      <c r="AB11" s="13"/>
      <c r="AC11" s="27">
        <v>20131</v>
      </c>
      <c r="AE11" s="12"/>
    </row>
    <row r="12" s="1" customFormat="1" spans="1:31">
      <c r="A12" s="12"/>
      <c r="B12" s="12"/>
      <c r="C12" s="16" t="s">
        <v>358</v>
      </c>
      <c r="D12" s="15">
        <v>550000</v>
      </c>
      <c r="E12" s="15">
        <f t="shared" si="1"/>
        <v>0</v>
      </c>
      <c r="F12" s="15"/>
      <c r="G12" s="15"/>
      <c r="H12" s="15"/>
      <c r="I12" s="15"/>
      <c r="J12" s="15"/>
      <c r="K12" s="15"/>
      <c r="L12" s="15"/>
      <c r="M12" s="15"/>
      <c r="N12" s="15"/>
      <c r="O12" s="16"/>
      <c r="P12" s="16"/>
      <c r="Q12" s="16"/>
      <c r="R12" s="16"/>
      <c r="S12" s="16"/>
      <c r="T12" s="16"/>
      <c r="U12" s="16"/>
      <c r="V12" s="16"/>
      <c r="W12" s="16"/>
      <c r="X12" s="16"/>
      <c r="Y12" s="16"/>
      <c r="Z12" s="16"/>
      <c r="AA12" s="13"/>
      <c r="AB12" s="13"/>
      <c r="AC12" s="27"/>
      <c r="AE12" s="12"/>
    </row>
    <row r="13" s="1" customFormat="1" spans="1:31">
      <c r="A13" s="12"/>
      <c r="B13" s="12"/>
      <c r="C13" s="13" t="s">
        <v>359</v>
      </c>
      <c r="D13" s="15">
        <v>250000</v>
      </c>
      <c r="E13" s="15">
        <f t="shared" si="1"/>
        <v>30000</v>
      </c>
      <c r="F13" s="15"/>
      <c r="G13" s="15">
        <v>30000</v>
      </c>
      <c r="H13" s="15"/>
      <c r="I13" s="15"/>
      <c r="J13" s="15"/>
      <c r="K13" s="15"/>
      <c r="L13" s="15"/>
      <c r="M13" s="15"/>
      <c r="N13" s="15"/>
      <c r="O13" s="16"/>
      <c r="P13" s="16"/>
      <c r="Q13" s="16"/>
      <c r="R13" s="16"/>
      <c r="S13" s="16"/>
      <c r="T13" s="16"/>
      <c r="U13" s="16"/>
      <c r="V13" s="16"/>
      <c r="W13" s="16"/>
      <c r="X13" s="16"/>
      <c r="Y13" s="16"/>
      <c r="Z13" s="16"/>
      <c r="AA13" s="13"/>
      <c r="AB13" s="13"/>
      <c r="AC13" s="27"/>
      <c r="AE13" s="12"/>
    </row>
    <row r="14" s="1" customFormat="1" spans="1:31">
      <c r="A14" s="12"/>
      <c r="B14" s="12"/>
      <c r="C14" s="13" t="s">
        <v>14</v>
      </c>
      <c r="D14" s="15">
        <v>6401600</v>
      </c>
      <c r="E14" s="15">
        <f t="shared" si="1"/>
        <v>0</v>
      </c>
      <c r="F14" s="15"/>
      <c r="G14" s="15"/>
      <c r="H14" s="15"/>
      <c r="I14" s="15"/>
      <c r="J14" s="15"/>
      <c r="K14" s="15"/>
      <c r="L14" s="15"/>
      <c r="M14" s="15"/>
      <c r="N14" s="15"/>
      <c r="O14" s="16"/>
      <c r="P14" s="16"/>
      <c r="Q14" s="16"/>
      <c r="R14" s="16"/>
      <c r="S14" s="16"/>
      <c r="T14" s="16"/>
      <c r="U14" s="16"/>
      <c r="V14" s="16"/>
      <c r="W14" s="16"/>
      <c r="X14" s="16"/>
      <c r="Y14" s="16"/>
      <c r="Z14" s="16"/>
      <c r="AA14" s="13"/>
      <c r="AB14" s="13"/>
      <c r="AC14" s="27"/>
      <c r="AE14" s="12"/>
    </row>
    <row r="15" s="1" customFormat="1" spans="1:31">
      <c r="A15" s="12" t="s">
        <v>15</v>
      </c>
      <c r="B15" s="12" t="s">
        <v>16</v>
      </c>
      <c r="C15" s="13" t="s">
        <v>17</v>
      </c>
      <c r="D15" s="14">
        <v>120000</v>
      </c>
      <c r="E15" s="15">
        <f t="shared" si="1"/>
        <v>0</v>
      </c>
      <c r="F15" s="15"/>
      <c r="G15" s="15"/>
      <c r="H15" s="15"/>
      <c r="I15" s="15"/>
      <c r="J15" s="15">
        <f>SUM(E15:E21)</f>
        <v>1028285</v>
      </c>
      <c r="K15" s="15">
        <v>3402201.58</v>
      </c>
      <c r="L15" s="15">
        <v>240000</v>
      </c>
      <c r="M15" s="15">
        <v>0</v>
      </c>
      <c r="N15" s="15">
        <f>K15+J15+L15+M15</f>
        <v>4670486.58</v>
      </c>
      <c r="O15" s="16"/>
      <c r="P15" s="16"/>
      <c r="Q15" s="16"/>
      <c r="R15" s="16"/>
      <c r="S15" s="16"/>
      <c r="T15" s="16"/>
      <c r="U15" s="16"/>
      <c r="V15" s="16"/>
      <c r="W15" s="16"/>
      <c r="X15" s="16"/>
      <c r="Y15" s="16"/>
      <c r="Z15" s="16"/>
      <c r="AA15" s="13" t="s">
        <v>18</v>
      </c>
      <c r="AB15" s="13"/>
      <c r="AC15" s="27"/>
      <c r="AE15" s="12" t="s">
        <v>360</v>
      </c>
    </row>
    <row r="16" s="1" customFormat="1" spans="1:31">
      <c r="A16" s="12"/>
      <c r="B16" s="12"/>
      <c r="C16" s="18" t="s">
        <v>361</v>
      </c>
      <c r="D16" s="14">
        <v>279000</v>
      </c>
      <c r="E16" s="15">
        <f>SUM(G16:I16)</f>
        <v>60000</v>
      </c>
      <c r="F16" s="19"/>
      <c r="G16" s="15">
        <v>60000</v>
      </c>
      <c r="H16" s="15"/>
      <c r="I16" s="15"/>
      <c r="J16" s="15"/>
      <c r="K16" s="15"/>
      <c r="L16" s="15"/>
      <c r="M16" s="15"/>
      <c r="N16" s="15"/>
      <c r="O16" s="16"/>
      <c r="P16" s="16"/>
      <c r="Q16" s="16"/>
      <c r="R16" s="16"/>
      <c r="S16" s="16"/>
      <c r="T16" s="16"/>
      <c r="U16" s="16"/>
      <c r="V16" s="16"/>
      <c r="W16" s="16"/>
      <c r="X16" s="16"/>
      <c r="Y16" s="16"/>
      <c r="Z16" s="16"/>
      <c r="AA16" s="13"/>
      <c r="AB16" s="13"/>
      <c r="AC16" s="27"/>
      <c r="AE16" s="12"/>
    </row>
    <row r="17" s="1" customFormat="1" spans="1:31">
      <c r="A17" s="12"/>
      <c r="B17" s="12"/>
      <c r="C17" s="13" t="s">
        <v>362</v>
      </c>
      <c r="D17" s="14">
        <v>650000</v>
      </c>
      <c r="E17" s="15">
        <f>SUM(F17:I17)</f>
        <v>650000</v>
      </c>
      <c r="F17" s="15"/>
      <c r="G17" s="15"/>
      <c r="H17" s="15">
        <v>650000</v>
      </c>
      <c r="I17" s="15"/>
      <c r="J17" s="15"/>
      <c r="K17" s="15"/>
      <c r="L17" s="15"/>
      <c r="M17" s="15"/>
      <c r="N17" s="15"/>
      <c r="O17" s="16"/>
      <c r="P17" s="16"/>
      <c r="Q17" s="16"/>
      <c r="R17" s="16"/>
      <c r="S17" s="16"/>
      <c r="T17" s="16"/>
      <c r="U17" s="16"/>
      <c r="V17" s="16"/>
      <c r="W17" s="16"/>
      <c r="X17" s="16"/>
      <c r="Y17" s="16"/>
      <c r="Z17" s="16"/>
      <c r="AA17" s="13" t="s">
        <v>363</v>
      </c>
      <c r="AB17" s="13"/>
      <c r="AC17" s="27">
        <v>2010108</v>
      </c>
      <c r="AD17" s="27">
        <v>30201</v>
      </c>
      <c r="AE17" s="12"/>
    </row>
    <row r="18" s="1" customFormat="1" spans="1:31">
      <c r="A18" s="12"/>
      <c r="B18" s="12"/>
      <c r="C18" s="13" t="s">
        <v>19</v>
      </c>
      <c r="D18" s="14">
        <v>310340</v>
      </c>
      <c r="E18" s="15">
        <f>SUM(F18:I18)</f>
        <v>0</v>
      </c>
      <c r="F18" s="15"/>
      <c r="G18" s="15"/>
      <c r="H18" s="15"/>
      <c r="I18" s="15"/>
      <c r="J18" s="15"/>
      <c r="K18" s="15"/>
      <c r="L18" s="15"/>
      <c r="M18" s="15"/>
      <c r="N18" s="15"/>
      <c r="O18" s="16"/>
      <c r="P18" s="16"/>
      <c r="Q18" s="16"/>
      <c r="R18" s="16"/>
      <c r="S18" s="16"/>
      <c r="T18" s="16"/>
      <c r="U18" s="16"/>
      <c r="V18" s="16"/>
      <c r="W18" s="16"/>
      <c r="X18" s="16"/>
      <c r="Y18" s="16"/>
      <c r="Z18" s="16"/>
      <c r="AA18" s="13"/>
      <c r="AB18" s="13"/>
      <c r="AC18" s="27"/>
      <c r="AE18" s="12"/>
    </row>
    <row r="19" s="1" customFormat="1" spans="1:31">
      <c r="A19" s="12"/>
      <c r="B19" s="12"/>
      <c r="C19" s="13" t="s">
        <v>20</v>
      </c>
      <c r="D19" s="14">
        <v>49600</v>
      </c>
      <c r="E19" s="15">
        <f>SUM(F19:I19)</f>
        <v>0</v>
      </c>
      <c r="F19" s="15"/>
      <c r="G19" s="15"/>
      <c r="H19" s="15"/>
      <c r="I19" s="15"/>
      <c r="J19" s="15"/>
      <c r="K19" s="15"/>
      <c r="L19" s="15"/>
      <c r="M19" s="15"/>
      <c r="N19" s="15"/>
      <c r="O19" s="16"/>
      <c r="P19" s="16"/>
      <c r="Q19" s="16"/>
      <c r="R19" s="16"/>
      <c r="S19" s="16"/>
      <c r="T19" s="16"/>
      <c r="U19" s="16"/>
      <c r="V19" s="16"/>
      <c r="W19" s="16"/>
      <c r="X19" s="16"/>
      <c r="Y19" s="16"/>
      <c r="Z19" s="16"/>
      <c r="AA19" s="13"/>
      <c r="AB19" s="13"/>
      <c r="AC19" s="27"/>
      <c r="AE19" s="12"/>
    </row>
    <row r="20" s="1" customFormat="1" spans="1:31">
      <c r="A20" s="12"/>
      <c r="B20" s="12"/>
      <c r="C20" s="13" t="s">
        <v>364</v>
      </c>
      <c r="D20" s="14">
        <v>360000</v>
      </c>
      <c r="E20" s="15">
        <f>SUM(F20:I20)</f>
        <v>318285</v>
      </c>
      <c r="F20" s="14"/>
      <c r="G20" s="14">
        <v>318285</v>
      </c>
      <c r="H20" s="15"/>
      <c r="I20" s="15"/>
      <c r="J20" s="15"/>
      <c r="K20" s="15"/>
      <c r="L20" s="15"/>
      <c r="M20" s="15"/>
      <c r="N20" s="15"/>
      <c r="O20" s="16"/>
      <c r="P20" s="16"/>
      <c r="Q20" s="16"/>
      <c r="R20" s="16"/>
      <c r="S20" s="16"/>
      <c r="T20" s="16"/>
      <c r="U20" s="16"/>
      <c r="V20" s="16"/>
      <c r="W20" s="16"/>
      <c r="X20" s="16"/>
      <c r="Y20" s="16"/>
      <c r="Z20" s="16"/>
      <c r="AA20" s="13"/>
      <c r="AB20" s="13"/>
      <c r="AC20" s="27"/>
      <c r="AE20" s="12"/>
    </row>
    <row r="21" s="1" customFormat="1" spans="1:31">
      <c r="A21" s="12"/>
      <c r="B21" s="12"/>
      <c r="C21" s="13" t="s">
        <v>21</v>
      </c>
      <c r="D21" s="14">
        <v>390000</v>
      </c>
      <c r="E21" s="15">
        <f>SUM(F21:I21)</f>
        <v>0</v>
      </c>
      <c r="F21" s="14"/>
      <c r="G21" s="14"/>
      <c r="H21" s="15"/>
      <c r="I21" s="15"/>
      <c r="J21" s="15"/>
      <c r="K21" s="15"/>
      <c r="L21" s="15"/>
      <c r="M21" s="15"/>
      <c r="N21" s="15"/>
      <c r="O21" s="16"/>
      <c r="P21" s="16"/>
      <c r="Q21" s="16"/>
      <c r="R21" s="16"/>
      <c r="S21" s="16"/>
      <c r="T21" s="16"/>
      <c r="U21" s="16"/>
      <c r="V21" s="16"/>
      <c r="W21" s="16"/>
      <c r="X21" s="16"/>
      <c r="Y21" s="16"/>
      <c r="Z21" s="16"/>
      <c r="AA21" s="13"/>
      <c r="AB21" s="13"/>
      <c r="AC21" s="27"/>
      <c r="AE21" s="12"/>
    </row>
    <row r="22" s="1" customFormat="1" spans="1:31">
      <c r="A22" s="12" t="s">
        <v>22</v>
      </c>
      <c r="B22" s="12" t="s">
        <v>365</v>
      </c>
      <c r="C22" s="13" t="s">
        <v>366</v>
      </c>
      <c r="D22" s="14">
        <v>280000</v>
      </c>
      <c r="E22" s="15">
        <f>SUM(G22:I22)</f>
        <v>60000</v>
      </c>
      <c r="F22" s="19"/>
      <c r="G22" s="15">
        <v>60000</v>
      </c>
      <c r="H22" s="15"/>
      <c r="I22" s="15"/>
      <c r="J22" s="15">
        <f>SUM(E22:E26)</f>
        <v>60000</v>
      </c>
      <c r="K22" s="15">
        <v>2616192.43</v>
      </c>
      <c r="L22" s="15">
        <v>200000</v>
      </c>
      <c r="M22" s="15">
        <f>SUM(O22:O26)</f>
        <v>0</v>
      </c>
      <c r="N22" s="15">
        <f>M22+L22+K22+J22</f>
        <v>2876192.43</v>
      </c>
      <c r="O22" s="16"/>
      <c r="P22" s="16"/>
      <c r="Q22" s="16"/>
      <c r="R22" s="16"/>
      <c r="S22" s="16"/>
      <c r="T22" s="16"/>
      <c r="U22" s="16"/>
      <c r="V22" s="16"/>
      <c r="W22" s="16"/>
      <c r="X22" s="16"/>
      <c r="Y22" s="16"/>
      <c r="Z22" s="16"/>
      <c r="AA22" s="13" t="s">
        <v>367</v>
      </c>
      <c r="AB22" s="13"/>
      <c r="AC22" s="27">
        <v>2010204</v>
      </c>
      <c r="AD22" s="27">
        <v>30215</v>
      </c>
      <c r="AE22" s="12" t="s">
        <v>368</v>
      </c>
    </row>
    <row r="23" s="1" customFormat="1" spans="1:31">
      <c r="A23" s="12"/>
      <c r="B23" s="12"/>
      <c r="C23" s="13" t="s">
        <v>24</v>
      </c>
      <c r="D23" s="15">
        <v>50000</v>
      </c>
      <c r="E23" s="15">
        <f>SUM(F23:I23)</f>
        <v>0</v>
      </c>
      <c r="F23" s="15"/>
      <c r="G23" s="15"/>
      <c r="H23" s="15"/>
      <c r="I23" s="15"/>
      <c r="J23" s="15"/>
      <c r="K23" s="15"/>
      <c r="L23" s="15"/>
      <c r="M23" s="15"/>
      <c r="N23" s="15"/>
      <c r="O23" s="16"/>
      <c r="P23" s="16"/>
      <c r="Q23" s="16"/>
      <c r="R23" s="16"/>
      <c r="S23" s="16"/>
      <c r="T23" s="16"/>
      <c r="U23" s="16"/>
      <c r="V23" s="16"/>
      <c r="W23" s="16"/>
      <c r="X23" s="16"/>
      <c r="Y23" s="16"/>
      <c r="Z23" s="16"/>
      <c r="AA23" s="13" t="s">
        <v>25</v>
      </c>
      <c r="AB23" s="13"/>
      <c r="AC23" s="27"/>
      <c r="AE23" s="12"/>
    </row>
    <row r="24" s="1" customFormat="1" spans="1:31">
      <c r="A24" s="12"/>
      <c r="B24" s="12"/>
      <c r="C24" s="13" t="s">
        <v>369</v>
      </c>
      <c r="D24" s="15">
        <v>25000</v>
      </c>
      <c r="E24" s="15">
        <f>SUM(F24:I24)</f>
        <v>0</v>
      </c>
      <c r="F24" s="15"/>
      <c r="G24" s="15"/>
      <c r="H24" s="15"/>
      <c r="I24" s="15"/>
      <c r="J24" s="15"/>
      <c r="K24" s="15"/>
      <c r="L24" s="15"/>
      <c r="M24" s="15"/>
      <c r="N24" s="15"/>
      <c r="O24" s="16"/>
      <c r="P24" s="16"/>
      <c r="Q24" s="16"/>
      <c r="R24" s="16"/>
      <c r="S24" s="16"/>
      <c r="T24" s="16"/>
      <c r="U24" s="16"/>
      <c r="V24" s="16"/>
      <c r="W24" s="16"/>
      <c r="X24" s="16"/>
      <c r="Y24" s="16"/>
      <c r="Z24" s="16"/>
      <c r="AA24" s="13"/>
      <c r="AB24" s="13"/>
      <c r="AC24" s="27"/>
      <c r="AE24" s="12"/>
    </row>
    <row r="25" s="1" customFormat="1" spans="1:31">
      <c r="A25" s="12"/>
      <c r="B25" s="12"/>
      <c r="C25" s="13" t="s">
        <v>26</v>
      </c>
      <c r="D25" s="15">
        <v>50000</v>
      </c>
      <c r="E25" s="15">
        <f>SUM(F25:I25)</f>
        <v>0</v>
      </c>
      <c r="F25" s="15"/>
      <c r="G25" s="15"/>
      <c r="H25" s="15"/>
      <c r="I25" s="15"/>
      <c r="J25" s="15"/>
      <c r="K25" s="15"/>
      <c r="L25" s="15"/>
      <c r="M25" s="15"/>
      <c r="N25" s="15"/>
      <c r="O25" s="16"/>
      <c r="P25" s="16"/>
      <c r="Q25" s="16"/>
      <c r="R25" s="16"/>
      <c r="S25" s="16"/>
      <c r="T25" s="16"/>
      <c r="U25" s="16"/>
      <c r="V25" s="16"/>
      <c r="W25" s="16"/>
      <c r="X25" s="16"/>
      <c r="Y25" s="16"/>
      <c r="Z25" s="16"/>
      <c r="AA25" s="13"/>
      <c r="AB25" s="13"/>
      <c r="AC25" s="27"/>
      <c r="AE25" s="12"/>
    </row>
    <row r="26" s="1" customFormat="1" spans="1:31">
      <c r="A26" s="12"/>
      <c r="B26" s="12"/>
      <c r="C26" s="13" t="s">
        <v>370</v>
      </c>
      <c r="D26" s="14">
        <v>130000</v>
      </c>
      <c r="E26" s="15">
        <f>SUM(F26:I26)</f>
        <v>0</v>
      </c>
      <c r="F26" s="15"/>
      <c r="G26" s="15"/>
      <c r="H26" s="15"/>
      <c r="I26" s="15"/>
      <c r="J26" s="15"/>
      <c r="K26" s="15"/>
      <c r="L26" s="15"/>
      <c r="M26" s="15"/>
      <c r="N26" s="15"/>
      <c r="O26" s="16"/>
      <c r="P26" s="16"/>
      <c r="Q26" s="16"/>
      <c r="R26" s="16"/>
      <c r="S26" s="16"/>
      <c r="T26" s="16"/>
      <c r="U26" s="16"/>
      <c r="V26" s="16"/>
      <c r="W26" s="16"/>
      <c r="X26" s="16"/>
      <c r="Y26" s="16"/>
      <c r="Z26" s="16"/>
      <c r="AA26" s="13"/>
      <c r="AB26" s="13"/>
      <c r="AC26" s="27"/>
      <c r="AE26" s="12"/>
    </row>
    <row r="27" s="1" customFormat="1" ht="56.25" spans="1:31">
      <c r="A27" s="12" t="s">
        <v>27</v>
      </c>
      <c r="B27" s="12" t="s">
        <v>371</v>
      </c>
      <c r="C27" s="13" t="s">
        <v>372</v>
      </c>
      <c r="D27" s="15">
        <v>800000</v>
      </c>
      <c r="E27" s="15">
        <f>SUM(G27:I27)</f>
        <v>636200</v>
      </c>
      <c r="F27" s="19"/>
      <c r="G27" s="15">
        <v>636200</v>
      </c>
      <c r="H27" s="15"/>
      <c r="I27" s="15"/>
      <c r="J27" s="15">
        <f>SUM(E27:E38)</f>
        <v>10458200</v>
      </c>
      <c r="K27" s="15">
        <v>5447038.34</v>
      </c>
      <c r="L27" s="15">
        <v>440000</v>
      </c>
      <c r="M27" s="15">
        <f>SUM(O27:O38)</f>
        <v>0</v>
      </c>
      <c r="N27" s="15">
        <f>SUM(J27:M38)</f>
        <v>16345238.34</v>
      </c>
      <c r="O27" s="16"/>
      <c r="P27" s="16"/>
      <c r="Q27" s="16"/>
      <c r="R27" s="16"/>
      <c r="S27" s="16"/>
      <c r="T27" s="16"/>
      <c r="U27" s="16"/>
      <c r="V27" s="16"/>
      <c r="W27" s="16"/>
      <c r="X27" s="16"/>
      <c r="Y27" s="16"/>
      <c r="Z27" s="16"/>
      <c r="AA27" s="13" t="s">
        <v>373</v>
      </c>
      <c r="AB27" s="13"/>
      <c r="AC27" s="1">
        <v>2010399</v>
      </c>
      <c r="AD27" s="1">
        <v>30213</v>
      </c>
      <c r="AE27" s="12" t="s">
        <v>374</v>
      </c>
    </row>
    <row r="28" s="1" customFormat="1" spans="1:31">
      <c r="A28" s="12"/>
      <c r="B28" s="12"/>
      <c r="C28" s="13" t="s">
        <v>29</v>
      </c>
      <c r="D28" s="15">
        <v>11361642</v>
      </c>
      <c r="E28" s="15">
        <f>SUM(F28:I28)</f>
        <v>8000000</v>
      </c>
      <c r="F28" s="15"/>
      <c r="G28" s="20"/>
      <c r="H28" s="15">
        <v>8000000</v>
      </c>
      <c r="I28" s="15"/>
      <c r="J28" s="15"/>
      <c r="K28" s="15"/>
      <c r="L28" s="15"/>
      <c r="M28" s="15"/>
      <c r="N28" s="15"/>
      <c r="O28" s="16"/>
      <c r="P28" s="16"/>
      <c r="Q28" s="16"/>
      <c r="R28" s="16"/>
      <c r="S28" s="16"/>
      <c r="T28" s="16"/>
      <c r="U28" s="16"/>
      <c r="V28" s="16">
        <v>8000000</v>
      </c>
      <c r="W28" s="16"/>
      <c r="X28" s="16"/>
      <c r="Y28" s="16"/>
      <c r="Z28" s="16"/>
      <c r="AA28" s="13"/>
      <c r="AB28" s="13"/>
      <c r="AC28" s="27">
        <v>2010399</v>
      </c>
      <c r="AD28" s="1">
        <v>39999</v>
      </c>
      <c r="AE28" s="12"/>
    </row>
    <row r="29" s="1" customFormat="1" ht="75" spans="1:31">
      <c r="A29" s="12"/>
      <c r="B29" s="12"/>
      <c r="C29" s="13" t="s">
        <v>375</v>
      </c>
      <c r="D29" s="15">
        <v>510000</v>
      </c>
      <c r="E29" s="15">
        <f>SUM(F29:I29)</f>
        <v>0</v>
      </c>
      <c r="F29" s="15"/>
      <c r="G29" s="15"/>
      <c r="H29" s="15"/>
      <c r="I29" s="15"/>
      <c r="J29" s="15"/>
      <c r="K29" s="15"/>
      <c r="L29" s="15"/>
      <c r="M29" s="15"/>
      <c r="N29" s="15"/>
      <c r="O29" s="16"/>
      <c r="P29" s="16"/>
      <c r="Q29" s="16"/>
      <c r="R29" s="16"/>
      <c r="S29" s="16"/>
      <c r="T29" s="16"/>
      <c r="U29" s="16"/>
      <c r="V29" s="16"/>
      <c r="W29" s="16"/>
      <c r="X29" s="16"/>
      <c r="Y29" s="16"/>
      <c r="Z29" s="16"/>
      <c r="AA29" s="13" t="s">
        <v>376</v>
      </c>
      <c r="AB29" s="13"/>
      <c r="AC29" s="27"/>
      <c r="AE29" s="12"/>
    </row>
    <row r="30" s="1" customFormat="1" spans="1:31">
      <c r="A30" s="12"/>
      <c r="B30" s="12"/>
      <c r="C30" s="13" t="s">
        <v>377</v>
      </c>
      <c r="D30" s="15">
        <v>300000</v>
      </c>
      <c r="E30" s="15">
        <v>300000</v>
      </c>
      <c r="F30" s="21">
        <v>300000</v>
      </c>
      <c r="G30" s="15"/>
      <c r="H30" s="15"/>
      <c r="I30" s="15"/>
      <c r="J30" s="15"/>
      <c r="K30" s="15"/>
      <c r="L30" s="15"/>
      <c r="M30" s="15"/>
      <c r="N30" s="15"/>
      <c r="O30" s="16"/>
      <c r="P30" s="16"/>
      <c r="Q30" s="16"/>
      <c r="R30" s="16"/>
      <c r="S30" s="16"/>
      <c r="T30" s="16"/>
      <c r="U30" s="16"/>
      <c r="V30" s="16"/>
      <c r="W30" s="16"/>
      <c r="X30" s="16"/>
      <c r="Y30" s="16"/>
      <c r="Z30" s="16"/>
      <c r="AA30" s="13"/>
      <c r="AB30" s="13"/>
      <c r="AC30" s="27"/>
      <c r="AE30" s="12"/>
    </row>
    <row r="31" s="1" customFormat="1" spans="1:31">
      <c r="A31" s="12"/>
      <c r="B31" s="12"/>
      <c r="C31" s="13" t="s">
        <v>31</v>
      </c>
      <c r="D31" s="15">
        <v>539899.2</v>
      </c>
      <c r="E31" s="15">
        <f>SUM(F31:I31)</f>
        <v>0</v>
      </c>
      <c r="F31" s="15"/>
      <c r="G31" s="15"/>
      <c r="H31" s="15"/>
      <c r="I31" s="15"/>
      <c r="J31" s="15"/>
      <c r="K31" s="15"/>
      <c r="L31" s="15"/>
      <c r="M31" s="15"/>
      <c r="N31" s="15"/>
      <c r="O31" s="16"/>
      <c r="P31" s="16"/>
      <c r="Q31" s="16"/>
      <c r="R31" s="16"/>
      <c r="S31" s="16"/>
      <c r="T31" s="16"/>
      <c r="U31" s="16"/>
      <c r="V31" s="16"/>
      <c r="W31" s="16"/>
      <c r="X31" s="16"/>
      <c r="Y31" s="16"/>
      <c r="Z31" s="16"/>
      <c r="AA31" s="13"/>
      <c r="AB31" s="13"/>
      <c r="AC31" s="27"/>
      <c r="AE31" s="12"/>
    </row>
    <row r="32" s="1" customFormat="1" ht="37.5" spans="1:31">
      <c r="A32" s="12"/>
      <c r="B32" s="12"/>
      <c r="C32" s="13" t="s">
        <v>378</v>
      </c>
      <c r="D32" s="15"/>
      <c r="E32" s="15">
        <f>SUM(G32:I32)</f>
        <v>1000000</v>
      </c>
      <c r="F32" s="22"/>
      <c r="G32" s="15">
        <v>1000000</v>
      </c>
      <c r="H32" s="15"/>
      <c r="I32" s="15"/>
      <c r="J32" s="15"/>
      <c r="K32" s="15"/>
      <c r="L32" s="15"/>
      <c r="M32" s="15"/>
      <c r="N32" s="15"/>
      <c r="O32" s="16"/>
      <c r="P32" s="16"/>
      <c r="Q32" s="16"/>
      <c r="R32" s="16"/>
      <c r="S32" s="16"/>
      <c r="T32" s="16"/>
      <c r="U32" s="16"/>
      <c r="V32" s="16"/>
      <c r="W32" s="16"/>
      <c r="X32" s="16"/>
      <c r="Y32" s="16"/>
      <c r="Z32" s="16"/>
      <c r="AA32" s="13" t="s">
        <v>379</v>
      </c>
      <c r="AB32" s="13"/>
      <c r="AC32" s="27"/>
      <c r="AE32" s="12"/>
    </row>
    <row r="33" s="1" customFormat="1" spans="1:31">
      <c r="A33" s="12"/>
      <c r="B33" s="12"/>
      <c r="C33" s="16" t="s">
        <v>380</v>
      </c>
      <c r="D33" s="15">
        <v>214900</v>
      </c>
      <c r="E33" s="15">
        <f>SUM(F33:I33)</f>
        <v>0</v>
      </c>
      <c r="F33" s="15"/>
      <c r="G33" s="15"/>
      <c r="H33" s="15"/>
      <c r="I33" s="15"/>
      <c r="J33" s="15"/>
      <c r="K33" s="15"/>
      <c r="L33" s="15"/>
      <c r="M33" s="15"/>
      <c r="N33" s="15"/>
      <c r="O33" s="16"/>
      <c r="P33" s="16"/>
      <c r="Q33" s="16"/>
      <c r="R33" s="16"/>
      <c r="S33" s="16"/>
      <c r="T33" s="16"/>
      <c r="U33" s="16"/>
      <c r="V33" s="16"/>
      <c r="W33" s="16"/>
      <c r="X33" s="16"/>
      <c r="Y33" s="16"/>
      <c r="Z33" s="16"/>
      <c r="AA33" s="13"/>
      <c r="AB33" s="13"/>
      <c r="AC33" s="27"/>
      <c r="AE33" s="12"/>
    </row>
    <row r="34" s="1" customFormat="1" ht="56.25" spans="1:31">
      <c r="A34" s="12"/>
      <c r="B34" s="12"/>
      <c r="C34" s="13" t="s">
        <v>32</v>
      </c>
      <c r="D34" s="15">
        <v>2000000</v>
      </c>
      <c r="E34" s="15">
        <f>SUM(F34:I34)</f>
        <v>0</v>
      </c>
      <c r="F34" s="21"/>
      <c r="G34" s="15"/>
      <c r="H34" s="15"/>
      <c r="I34" s="15"/>
      <c r="J34" s="15"/>
      <c r="K34" s="15"/>
      <c r="L34" s="15"/>
      <c r="M34" s="15"/>
      <c r="N34" s="15"/>
      <c r="O34" s="16"/>
      <c r="P34" s="16"/>
      <c r="Q34" s="16"/>
      <c r="R34" s="16"/>
      <c r="S34" s="16"/>
      <c r="T34" s="16"/>
      <c r="U34" s="16"/>
      <c r="V34" s="16"/>
      <c r="W34" s="16"/>
      <c r="X34" s="16"/>
      <c r="Y34" s="16"/>
      <c r="Z34" s="16"/>
      <c r="AA34" s="13" t="s">
        <v>33</v>
      </c>
      <c r="AB34" s="13"/>
      <c r="AC34" s="27"/>
      <c r="AE34" s="12"/>
    </row>
    <row r="35" s="1" customFormat="1" spans="1:31">
      <c r="A35" s="12"/>
      <c r="B35" s="12"/>
      <c r="C35" s="16" t="s">
        <v>381</v>
      </c>
      <c r="D35" s="15">
        <v>50000</v>
      </c>
      <c r="E35" s="15">
        <f>SUM(F35:I35)</f>
        <v>0</v>
      </c>
      <c r="F35" s="15"/>
      <c r="G35" s="15"/>
      <c r="H35" s="15"/>
      <c r="I35" s="15"/>
      <c r="J35" s="15"/>
      <c r="K35" s="15"/>
      <c r="L35" s="15"/>
      <c r="M35" s="15"/>
      <c r="N35" s="15"/>
      <c r="O35" s="16"/>
      <c r="P35" s="16"/>
      <c r="Q35" s="16"/>
      <c r="R35" s="16"/>
      <c r="S35" s="16"/>
      <c r="T35" s="16"/>
      <c r="U35" s="16"/>
      <c r="V35" s="16"/>
      <c r="W35" s="16"/>
      <c r="X35" s="16"/>
      <c r="Y35" s="16"/>
      <c r="Z35" s="16"/>
      <c r="AA35" s="13"/>
      <c r="AB35" s="13"/>
      <c r="AC35" s="27"/>
      <c r="AE35" s="12"/>
    </row>
    <row r="36" s="1" customFormat="1" spans="1:31">
      <c r="A36" s="12"/>
      <c r="B36" s="12"/>
      <c r="C36" s="13" t="s">
        <v>382</v>
      </c>
      <c r="D36" s="15">
        <v>200000</v>
      </c>
      <c r="E36" s="15">
        <f>SUM(F36:I36)</f>
        <v>0</v>
      </c>
      <c r="F36" s="15"/>
      <c r="G36" s="15"/>
      <c r="H36" s="15"/>
      <c r="I36" s="15"/>
      <c r="J36" s="15"/>
      <c r="K36" s="15"/>
      <c r="L36" s="15"/>
      <c r="M36" s="15"/>
      <c r="N36" s="15"/>
      <c r="O36" s="16"/>
      <c r="P36" s="16"/>
      <c r="Q36" s="16"/>
      <c r="R36" s="16"/>
      <c r="S36" s="16"/>
      <c r="T36" s="16"/>
      <c r="U36" s="16"/>
      <c r="V36" s="16"/>
      <c r="W36" s="16"/>
      <c r="X36" s="16"/>
      <c r="Y36" s="16"/>
      <c r="Z36" s="16"/>
      <c r="AA36" s="13" t="s">
        <v>383</v>
      </c>
      <c r="AB36" s="13"/>
      <c r="AC36" s="27"/>
      <c r="AE36" s="12"/>
    </row>
    <row r="37" s="1" customFormat="1" spans="1:31">
      <c r="A37" s="12"/>
      <c r="B37" s="12"/>
      <c r="C37" s="13" t="s">
        <v>384</v>
      </c>
      <c r="D37" s="15">
        <v>522000</v>
      </c>
      <c r="E37" s="15">
        <f>D37</f>
        <v>522000</v>
      </c>
      <c r="F37" s="15">
        <f>E37</f>
        <v>522000</v>
      </c>
      <c r="G37" s="15"/>
      <c r="H37" s="15"/>
      <c r="I37" s="15"/>
      <c r="J37" s="15"/>
      <c r="K37" s="15"/>
      <c r="L37" s="15"/>
      <c r="M37" s="15"/>
      <c r="N37" s="15"/>
      <c r="O37" s="16"/>
      <c r="P37" s="16"/>
      <c r="Q37" s="16"/>
      <c r="R37" s="16"/>
      <c r="S37" s="16"/>
      <c r="T37" s="16"/>
      <c r="U37" s="16"/>
      <c r="V37" s="16"/>
      <c r="W37" s="16"/>
      <c r="X37" s="16"/>
      <c r="Y37" s="16"/>
      <c r="Z37" s="16"/>
      <c r="AA37" s="13"/>
      <c r="AB37" s="13"/>
      <c r="AC37" s="27"/>
      <c r="AE37" s="12"/>
    </row>
    <row r="38" s="1" customFormat="1" spans="1:31">
      <c r="A38" s="12"/>
      <c r="B38" s="12"/>
      <c r="C38" s="13" t="s">
        <v>34</v>
      </c>
      <c r="D38" s="15">
        <v>390000</v>
      </c>
      <c r="E38" s="15">
        <f t="shared" ref="E38:E69" si="2">SUM(F38:I38)</f>
        <v>0</v>
      </c>
      <c r="F38" s="15"/>
      <c r="G38" s="15"/>
      <c r="H38" s="15"/>
      <c r="I38" s="15"/>
      <c r="J38" s="15"/>
      <c r="K38" s="15"/>
      <c r="L38" s="15"/>
      <c r="M38" s="15"/>
      <c r="N38" s="15"/>
      <c r="O38" s="16"/>
      <c r="P38" s="16"/>
      <c r="Q38" s="16"/>
      <c r="R38" s="16"/>
      <c r="S38" s="16"/>
      <c r="T38" s="16"/>
      <c r="U38" s="16"/>
      <c r="V38" s="16"/>
      <c r="W38" s="16"/>
      <c r="X38" s="16"/>
      <c r="Y38" s="16"/>
      <c r="Z38" s="16"/>
      <c r="AA38" s="13"/>
      <c r="AB38" s="13"/>
      <c r="AC38" s="27"/>
      <c r="AE38" s="12"/>
    </row>
    <row r="39" s="1" customFormat="1" spans="1:31">
      <c r="A39" s="12" t="s">
        <v>35</v>
      </c>
      <c r="B39" s="12" t="s">
        <v>385</v>
      </c>
      <c r="C39" s="16"/>
      <c r="D39" s="15">
        <v>0</v>
      </c>
      <c r="E39" s="15">
        <f t="shared" si="2"/>
        <v>0</v>
      </c>
      <c r="F39" s="15"/>
      <c r="G39" s="15"/>
      <c r="H39" s="15"/>
      <c r="I39" s="15"/>
      <c r="J39" s="15">
        <f>E39</f>
        <v>0</v>
      </c>
      <c r="K39" s="15">
        <v>834584.2</v>
      </c>
      <c r="L39" s="15">
        <v>80000</v>
      </c>
      <c r="M39" s="15">
        <v>0</v>
      </c>
      <c r="N39" s="15">
        <f>SUM(J39:M39)</f>
        <v>914584.2</v>
      </c>
      <c r="O39" s="16"/>
      <c r="P39" s="16"/>
      <c r="Q39" s="16"/>
      <c r="R39" s="16"/>
      <c r="S39" s="16"/>
      <c r="T39" s="16"/>
      <c r="U39" s="16"/>
      <c r="V39" s="16"/>
      <c r="W39" s="16"/>
      <c r="X39" s="16"/>
      <c r="Y39" s="16"/>
      <c r="Z39" s="16"/>
      <c r="AA39" s="13"/>
      <c r="AB39" s="13"/>
      <c r="AC39" s="27"/>
      <c r="AE39" s="12" t="s">
        <v>386</v>
      </c>
    </row>
    <row r="40" s="1" customFormat="1" ht="93.75" spans="1:31">
      <c r="A40" s="12" t="s">
        <v>43</v>
      </c>
      <c r="B40" s="12" t="s">
        <v>36</v>
      </c>
      <c r="C40" s="13" t="s">
        <v>37</v>
      </c>
      <c r="D40" s="14">
        <v>460000</v>
      </c>
      <c r="E40" s="15">
        <f t="shared" si="2"/>
        <v>0</v>
      </c>
      <c r="F40" s="15"/>
      <c r="G40" s="15"/>
      <c r="H40" s="15"/>
      <c r="I40" s="15"/>
      <c r="J40" s="15">
        <f>SUM(E40:E42)</f>
        <v>0</v>
      </c>
      <c r="K40" s="15">
        <v>483639.43</v>
      </c>
      <c r="L40" s="15">
        <v>40000</v>
      </c>
      <c r="M40" s="15">
        <f>SUM(O40:O42)</f>
        <v>0</v>
      </c>
      <c r="N40" s="15">
        <f>SUM(J40:M42)</f>
        <v>523639.43</v>
      </c>
      <c r="O40" s="16"/>
      <c r="P40" s="16"/>
      <c r="Q40" s="16"/>
      <c r="R40" s="16"/>
      <c r="S40" s="16"/>
      <c r="T40" s="16"/>
      <c r="U40" s="16"/>
      <c r="V40" s="16"/>
      <c r="W40" s="16"/>
      <c r="X40" s="16"/>
      <c r="Y40" s="16"/>
      <c r="Z40" s="16"/>
      <c r="AA40" s="13" t="s">
        <v>38</v>
      </c>
      <c r="AB40" s="13"/>
      <c r="AC40" s="27"/>
      <c r="AE40" s="12" t="s">
        <v>386</v>
      </c>
    </row>
    <row r="41" s="1" customFormat="1" ht="75" spans="1:31">
      <c r="A41" s="12"/>
      <c r="B41" s="12"/>
      <c r="C41" s="13" t="s">
        <v>39</v>
      </c>
      <c r="D41" s="14">
        <v>260000</v>
      </c>
      <c r="E41" s="15">
        <f t="shared" si="2"/>
        <v>0</v>
      </c>
      <c r="F41" s="15"/>
      <c r="G41" s="15"/>
      <c r="H41" s="15"/>
      <c r="I41" s="15"/>
      <c r="J41" s="15"/>
      <c r="K41" s="15"/>
      <c r="L41" s="15"/>
      <c r="M41" s="15"/>
      <c r="N41" s="15"/>
      <c r="O41" s="16"/>
      <c r="P41" s="16"/>
      <c r="Q41" s="16"/>
      <c r="R41" s="16"/>
      <c r="S41" s="16"/>
      <c r="T41" s="16"/>
      <c r="U41" s="16"/>
      <c r="V41" s="16"/>
      <c r="W41" s="16"/>
      <c r="X41" s="16"/>
      <c r="Y41" s="16"/>
      <c r="Z41" s="16"/>
      <c r="AA41" s="13" t="s">
        <v>40</v>
      </c>
      <c r="AB41" s="13"/>
      <c r="AC41" s="27"/>
      <c r="AE41" s="12"/>
    </row>
    <row r="42" s="1" customFormat="1" ht="56.25" spans="1:31">
      <c r="A42" s="12"/>
      <c r="B42" s="12"/>
      <c r="C42" s="13" t="s">
        <v>41</v>
      </c>
      <c r="D42" s="14">
        <v>20000</v>
      </c>
      <c r="E42" s="15">
        <f t="shared" si="2"/>
        <v>0</v>
      </c>
      <c r="F42" s="15"/>
      <c r="G42" s="15"/>
      <c r="H42" s="15"/>
      <c r="I42" s="15"/>
      <c r="J42" s="15"/>
      <c r="K42" s="15"/>
      <c r="L42" s="15"/>
      <c r="M42" s="15"/>
      <c r="N42" s="15"/>
      <c r="O42" s="16"/>
      <c r="P42" s="16"/>
      <c r="Q42" s="16"/>
      <c r="R42" s="16"/>
      <c r="S42" s="16"/>
      <c r="T42" s="16"/>
      <c r="U42" s="16"/>
      <c r="V42" s="16"/>
      <c r="W42" s="16"/>
      <c r="X42" s="16"/>
      <c r="Y42" s="16"/>
      <c r="Z42" s="16"/>
      <c r="AA42" s="13" t="s">
        <v>42</v>
      </c>
      <c r="AB42" s="13"/>
      <c r="AC42" s="27"/>
      <c r="AE42" s="12"/>
    </row>
    <row r="43" s="1" customFormat="1" spans="1:31">
      <c r="A43" s="12" t="s">
        <v>57</v>
      </c>
      <c r="B43" s="12" t="s">
        <v>387</v>
      </c>
      <c r="C43" s="13" t="s">
        <v>388</v>
      </c>
      <c r="D43" s="15">
        <v>500000</v>
      </c>
      <c r="E43" s="15">
        <f t="shared" si="2"/>
        <v>0</v>
      </c>
      <c r="F43" s="15"/>
      <c r="G43" s="15"/>
      <c r="H43" s="15"/>
      <c r="I43" s="15"/>
      <c r="J43" s="15">
        <f>SUM(E43:E59)</f>
        <v>27718645</v>
      </c>
      <c r="K43" s="15">
        <v>7715705.59</v>
      </c>
      <c r="L43" s="15">
        <v>760000</v>
      </c>
      <c r="M43" s="15">
        <f>SUM(O43:O59)</f>
        <v>0</v>
      </c>
      <c r="N43" s="15">
        <f>SUM(J43:M59)</f>
        <v>36194350.59</v>
      </c>
      <c r="O43" s="16"/>
      <c r="P43" s="16"/>
      <c r="Q43" s="16"/>
      <c r="R43" s="16"/>
      <c r="S43" s="16"/>
      <c r="T43" s="16"/>
      <c r="U43" s="16"/>
      <c r="V43" s="16"/>
      <c r="W43" s="16"/>
      <c r="X43" s="16"/>
      <c r="Y43" s="16"/>
      <c r="Z43" s="16"/>
      <c r="AA43" s="13"/>
      <c r="AB43" s="13"/>
      <c r="AC43" s="27"/>
      <c r="AE43" s="12" t="s">
        <v>389</v>
      </c>
    </row>
    <row r="44" s="1" customFormat="1" ht="37.5" spans="1:31">
      <c r="A44" s="12"/>
      <c r="B44" s="12"/>
      <c r="C44" s="13" t="s">
        <v>45</v>
      </c>
      <c r="D44" s="15">
        <v>14400</v>
      </c>
      <c r="E44" s="15">
        <f t="shared" si="2"/>
        <v>0</v>
      </c>
      <c r="F44" s="15"/>
      <c r="G44" s="15"/>
      <c r="H44" s="15"/>
      <c r="I44" s="15"/>
      <c r="J44" s="15"/>
      <c r="K44" s="15"/>
      <c r="L44" s="15"/>
      <c r="M44" s="15"/>
      <c r="N44" s="15"/>
      <c r="O44" s="16"/>
      <c r="P44" s="16"/>
      <c r="Q44" s="16"/>
      <c r="R44" s="16"/>
      <c r="S44" s="16"/>
      <c r="T44" s="16"/>
      <c r="U44" s="16"/>
      <c r="V44" s="16"/>
      <c r="W44" s="16"/>
      <c r="X44" s="16"/>
      <c r="Y44" s="16"/>
      <c r="Z44" s="16"/>
      <c r="AA44" s="13" t="s">
        <v>46</v>
      </c>
      <c r="AB44" s="13"/>
      <c r="AC44" s="27"/>
      <c r="AE44" s="12"/>
    </row>
    <row r="45" s="1" customFormat="1" ht="56.25" spans="1:31">
      <c r="A45" s="12"/>
      <c r="B45" s="12"/>
      <c r="C45" s="13" t="s">
        <v>49</v>
      </c>
      <c r="D45" s="15">
        <v>1900000</v>
      </c>
      <c r="E45" s="15">
        <f t="shared" si="2"/>
        <v>0</v>
      </c>
      <c r="F45" s="15"/>
      <c r="G45" s="15"/>
      <c r="H45" s="15"/>
      <c r="I45" s="15"/>
      <c r="J45" s="15"/>
      <c r="K45" s="15"/>
      <c r="L45" s="15"/>
      <c r="M45" s="15"/>
      <c r="N45" s="15"/>
      <c r="O45" s="16"/>
      <c r="P45" s="16"/>
      <c r="Q45" s="16"/>
      <c r="R45" s="16"/>
      <c r="S45" s="16"/>
      <c r="T45" s="16"/>
      <c r="U45" s="16"/>
      <c r="V45" s="16"/>
      <c r="W45" s="16"/>
      <c r="X45" s="16"/>
      <c r="Y45" s="16"/>
      <c r="Z45" s="16"/>
      <c r="AA45" s="13" t="s">
        <v>50</v>
      </c>
      <c r="AB45" s="13"/>
      <c r="AC45" s="27"/>
      <c r="AE45" s="12"/>
    </row>
    <row r="46" s="1" customFormat="1" ht="37.5" spans="1:31">
      <c r="A46" s="12"/>
      <c r="B46" s="12"/>
      <c r="C46" s="13" t="s">
        <v>51</v>
      </c>
      <c r="D46" s="15">
        <v>250000</v>
      </c>
      <c r="E46" s="15">
        <f t="shared" si="2"/>
        <v>0</v>
      </c>
      <c r="F46" s="15"/>
      <c r="G46" s="15"/>
      <c r="H46" s="15"/>
      <c r="I46" s="15"/>
      <c r="J46" s="15"/>
      <c r="K46" s="15"/>
      <c r="L46" s="15"/>
      <c r="M46" s="15"/>
      <c r="N46" s="15"/>
      <c r="O46" s="16"/>
      <c r="P46" s="16"/>
      <c r="Q46" s="16"/>
      <c r="R46" s="16"/>
      <c r="S46" s="16"/>
      <c r="T46" s="16"/>
      <c r="U46" s="16"/>
      <c r="V46" s="16"/>
      <c r="W46" s="16"/>
      <c r="X46" s="16"/>
      <c r="Y46" s="16"/>
      <c r="Z46" s="16"/>
      <c r="AA46" s="13" t="s">
        <v>52</v>
      </c>
      <c r="AB46" s="13"/>
      <c r="AC46" s="27"/>
      <c r="AE46" s="12"/>
    </row>
    <row r="47" s="1" customFormat="1" spans="1:31">
      <c r="A47" s="12"/>
      <c r="B47" s="12"/>
      <c r="C47" s="13" t="s">
        <v>390</v>
      </c>
      <c r="D47" s="15">
        <v>80000</v>
      </c>
      <c r="E47" s="15">
        <f t="shared" si="2"/>
        <v>0</v>
      </c>
      <c r="F47" s="15"/>
      <c r="G47" s="15"/>
      <c r="H47" s="15"/>
      <c r="I47" s="15"/>
      <c r="J47" s="15"/>
      <c r="K47" s="15"/>
      <c r="L47" s="15"/>
      <c r="M47" s="15"/>
      <c r="N47" s="15"/>
      <c r="O47" s="16"/>
      <c r="P47" s="16"/>
      <c r="Q47" s="16"/>
      <c r="R47" s="16"/>
      <c r="S47" s="16"/>
      <c r="T47" s="16"/>
      <c r="U47" s="16"/>
      <c r="V47" s="16"/>
      <c r="W47" s="16"/>
      <c r="X47" s="16"/>
      <c r="Y47" s="16"/>
      <c r="Z47" s="16"/>
      <c r="AA47" s="13"/>
      <c r="AB47" s="13"/>
      <c r="AC47" s="27"/>
      <c r="AE47" s="12"/>
    </row>
    <row r="48" s="1" customFormat="1" ht="37.5" spans="1:31">
      <c r="A48" s="12"/>
      <c r="B48" s="12"/>
      <c r="C48" s="13" t="s">
        <v>55</v>
      </c>
      <c r="D48" s="15">
        <v>400000</v>
      </c>
      <c r="E48" s="15">
        <f t="shared" si="2"/>
        <v>0</v>
      </c>
      <c r="F48" s="15"/>
      <c r="G48" s="15"/>
      <c r="H48" s="15"/>
      <c r="I48" s="15"/>
      <c r="J48" s="15"/>
      <c r="K48" s="15"/>
      <c r="L48" s="15"/>
      <c r="M48" s="15"/>
      <c r="N48" s="15"/>
      <c r="O48" s="16"/>
      <c r="P48" s="16"/>
      <c r="Q48" s="16"/>
      <c r="R48" s="16"/>
      <c r="S48" s="16"/>
      <c r="T48" s="16"/>
      <c r="U48" s="16"/>
      <c r="V48" s="16"/>
      <c r="W48" s="16"/>
      <c r="X48" s="16"/>
      <c r="Y48" s="16"/>
      <c r="Z48" s="16"/>
      <c r="AA48" s="13" t="s">
        <v>56</v>
      </c>
      <c r="AB48" s="13"/>
      <c r="AC48" s="27"/>
      <c r="AE48" s="12"/>
    </row>
    <row r="49" s="1" customFormat="1" spans="1:31">
      <c r="A49" s="12"/>
      <c r="B49" s="12"/>
      <c r="C49" s="13" t="s">
        <v>391</v>
      </c>
      <c r="D49" s="15">
        <v>200000</v>
      </c>
      <c r="E49" s="15">
        <f t="shared" si="2"/>
        <v>0</v>
      </c>
      <c r="F49" s="15"/>
      <c r="G49" s="15"/>
      <c r="H49" s="15"/>
      <c r="I49" s="15"/>
      <c r="J49" s="15"/>
      <c r="K49" s="15"/>
      <c r="L49" s="15"/>
      <c r="M49" s="15"/>
      <c r="N49" s="15"/>
      <c r="O49" s="16"/>
      <c r="P49" s="16"/>
      <c r="Q49" s="16"/>
      <c r="R49" s="16"/>
      <c r="S49" s="16"/>
      <c r="T49" s="16"/>
      <c r="U49" s="16"/>
      <c r="V49" s="16"/>
      <c r="W49" s="16"/>
      <c r="X49" s="16"/>
      <c r="Y49" s="16"/>
      <c r="Z49" s="16"/>
      <c r="AA49" s="13"/>
      <c r="AB49" s="13"/>
      <c r="AC49" s="27"/>
      <c r="AE49" s="12"/>
    </row>
    <row r="50" s="1" customFormat="1" ht="56.25" spans="1:31">
      <c r="A50" s="12"/>
      <c r="B50" s="12"/>
      <c r="C50" s="13" t="s">
        <v>392</v>
      </c>
      <c r="D50" s="15">
        <v>52000</v>
      </c>
      <c r="E50" s="15">
        <f t="shared" si="2"/>
        <v>52000</v>
      </c>
      <c r="F50" s="15"/>
      <c r="G50" s="15">
        <v>52000</v>
      </c>
      <c r="H50" s="15"/>
      <c r="I50" s="15"/>
      <c r="J50" s="15"/>
      <c r="K50" s="15"/>
      <c r="L50" s="15"/>
      <c r="M50" s="15"/>
      <c r="N50" s="15"/>
      <c r="O50" s="16"/>
      <c r="P50" s="16"/>
      <c r="Q50" s="16"/>
      <c r="R50" s="16"/>
      <c r="S50" s="16"/>
      <c r="T50" s="16"/>
      <c r="U50" s="16"/>
      <c r="V50" s="16"/>
      <c r="W50" s="16"/>
      <c r="X50" s="16"/>
      <c r="Y50" s="16"/>
      <c r="Z50" s="16"/>
      <c r="AA50" s="13" t="s">
        <v>393</v>
      </c>
      <c r="AB50" s="13"/>
      <c r="AC50" s="27"/>
      <c r="AE50" s="12"/>
    </row>
    <row r="51" s="1" customFormat="1" ht="37.5" spans="1:31">
      <c r="A51" s="12"/>
      <c r="B51" s="12"/>
      <c r="C51" s="13" t="s">
        <v>394</v>
      </c>
      <c r="D51" s="15">
        <v>337920</v>
      </c>
      <c r="E51" s="15">
        <f>SUM(G51:I51)</f>
        <v>337920</v>
      </c>
      <c r="F51" s="23"/>
      <c r="G51" s="15">
        <v>337920</v>
      </c>
      <c r="H51" s="15"/>
      <c r="I51" s="15"/>
      <c r="J51" s="15"/>
      <c r="K51" s="15"/>
      <c r="L51" s="15"/>
      <c r="M51" s="15"/>
      <c r="N51" s="15"/>
      <c r="O51" s="16"/>
      <c r="P51" s="16"/>
      <c r="Q51" s="16"/>
      <c r="R51" s="16"/>
      <c r="S51" s="16"/>
      <c r="T51" s="16"/>
      <c r="U51" s="16"/>
      <c r="V51" s="16"/>
      <c r="W51" s="16"/>
      <c r="X51" s="16"/>
      <c r="Y51" s="16"/>
      <c r="Z51" s="16"/>
      <c r="AA51" s="13" t="s">
        <v>395</v>
      </c>
      <c r="AB51" s="13"/>
      <c r="AC51" s="27"/>
      <c r="AE51" s="12"/>
    </row>
    <row r="52" s="1" customFormat="1" ht="37.5" spans="1:31">
      <c r="A52" s="12"/>
      <c r="B52" s="12"/>
      <c r="C52" s="13" t="s">
        <v>396</v>
      </c>
      <c r="D52" s="15">
        <v>378000</v>
      </c>
      <c r="E52" s="15">
        <f>SUM(G52:I52)</f>
        <v>378000</v>
      </c>
      <c r="F52" s="23"/>
      <c r="G52" s="15">
        <v>378000</v>
      </c>
      <c r="H52" s="15"/>
      <c r="I52" s="15"/>
      <c r="J52" s="15"/>
      <c r="K52" s="15"/>
      <c r="L52" s="15"/>
      <c r="M52" s="15"/>
      <c r="N52" s="15"/>
      <c r="O52" s="16"/>
      <c r="P52" s="16"/>
      <c r="Q52" s="16"/>
      <c r="R52" s="16"/>
      <c r="S52" s="16"/>
      <c r="T52" s="16"/>
      <c r="U52" s="16"/>
      <c r="V52" s="16"/>
      <c r="W52" s="16"/>
      <c r="X52" s="16"/>
      <c r="Y52" s="16"/>
      <c r="Z52" s="16"/>
      <c r="AA52" s="13" t="s">
        <v>397</v>
      </c>
      <c r="AB52" s="13"/>
      <c r="AC52" s="27"/>
      <c r="AE52" s="12"/>
    </row>
    <row r="53" s="1" customFormat="1" ht="56.25" spans="1:31">
      <c r="A53" s="12"/>
      <c r="B53" s="12"/>
      <c r="C53" s="13" t="s">
        <v>398</v>
      </c>
      <c r="D53" s="15">
        <f>SUM(F53:H53)</f>
        <v>1328400</v>
      </c>
      <c r="E53" s="15">
        <f>SUM(G53:I53)</f>
        <v>1328400</v>
      </c>
      <c r="F53" s="22"/>
      <c r="G53" s="15">
        <v>1328400</v>
      </c>
      <c r="H53" s="15"/>
      <c r="I53" s="15"/>
      <c r="J53" s="15"/>
      <c r="K53" s="15"/>
      <c r="L53" s="15"/>
      <c r="M53" s="15"/>
      <c r="N53" s="15"/>
      <c r="O53" s="16"/>
      <c r="P53" s="16"/>
      <c r="Q53" s="16"/>
      <c r="R53" s="16"/>
      <c r="S53" s="16"/>
      <c r="T53" s="16"/>
      <c r="U53" s="16"/>
      <c r="V53" s="16"/>
      <c r="W53" s="16"/>
      <c r="X53" s="16"/>
      <c r="Y53" s="16"/>
      <c r="Z53" s="16"/>
      <c r="AA53" s="13" t="s">
        <v>399</v>
      </c>
      <c r="AB53" s="13"/>
      <c r="AC53" s="27"/>
      <c r="AE53" s="12"/>
    </row>
    <row r="54" s="1" customFormat="1" spans="1:31">
      <c r="A54" s="12"/>
      <c r="B54" s="12"/>
      <c r="C54" s="13" t="s">
        <v>400</v>
      </c>
      <c r="D54" s="15">
        <v>1230000</v>
      </c>
      <c r="E54" s="15">
        <f>SUM(G54:I54)</f>
        <v>911715</v>
      </c>
      <c r="F54" s="22"/>
      <c r="G54" s="15">
        <v>911715</v>
      </c>
      <c r="H54" s="15"/>
      <c r="I54" s="15"/>
      <c r="J54" s="15"/>
      <c r="K54" s="15"/>
      <c r="L54" s="15"/>
      <c r="M54" s="15"/>
      <c r="N54" s="15"/>
      <c r="O54" s="16"/>
      <c r="P54" s="16"/>
      <c r="Q54" s="16"/>
      <c r="R54" s="16"/>
      <c r="S54" s="16"/>
      <c r="T54" s="16"/>
      <c r="U54" s="16"/>
      <c r="V54" s="16"/>
      <c r="W54" s="16"/>
      <c r="X54" s="16"/>
      <c r="Y54" s="16"/>
      <c r="Z54" s="16"/>
      <c r="AA54" s="13" t="s">
        <v>401</v>
      </c>
      <c r="AB54" s="13"/>
      <c r="AC54" s="27"/>
      <c r="AE54" s="12"/>
    </row>
    <row r="55" s="1" customFormat="1" spans="1:31">
      <c r="A55" s="12"/>
      <c r="B55" s="12"/>
      <c r="C55" s="13" t="s">
        <v>47</v>
      </c>
      <c r="D55" s="15">
        <v>657600</v>
      </c>
      <c r="E55" s="15">
        <v>0</v>
      </c>
      <c r="F55" s="22"/>
      <c r="G55" s="15"/>
      <c r="H55" s="15"/>
      <c r="I55" s="15"/>
      <c r="J55" s="15"/>
      <c r="K55" s="15"/>
      <c r="L55" s="15"/>
      <c r="M55" s="15"/>
      <c r="N55" s="15"/>
      <c r="O55" s="16"/>
      <c r="P55" s="16"/>
      <c r="Q55" s="16"/>
      <c r="R55" s="16"/>
      <c r="S55" s="16"/>
      <c r="T55" s="16"/>
      <c r="U55" s="16"/>
      <c r="V55" s="16"/>
      <c r="W55" s="16"/>
      <c r="X55" s="16"/>
      <c r="Y55" s="16"/>
      <c r="Z55" s="16"/>
      <c r="AA55" s="13"/>
      <c r="AB55" s="13"/>
      <c r="AC55" s="27"/>
      <c r="AE55" s="12"/>
    </row>
    <row r="56" s="1" customFormat="1" spans="1:31">
      <c r="A56" s="12"/>
      <c r="B56" s="12"/>
      <c r="C56" s="13" t="s">
        <v>402</v>
      </c>
      <c r="D56" s="15">
        <v>610</v>
      </c>
      <c r="E56" s="15">
        <v>610</v>
      </c>
      <c r="F56" s="22">
        <f>E56</f>
        <v>610</v>
      </c>
      <c r="G56" s="15"/>
      <c r="H56" s="15"/>
      <c r="I56" s="15"/>
      <c r="J56" s="15"/>
      <c r="K56" s="15"/>
      <c r="L56" s="15"/>
      <c r="M56" s="15"/>
      <c r="N56" s="15"/>
      <c r="O56" s="16"/>
      <c r="P56" s="16"/>
      <c r="Q56" s="16"/>
      <c r="R56" s="16"/>
      <c r="S56" s="16"/>
      <c r="T56" s="16"/>
      <c r="U56" s="16"/>
      <c r="V56" s="16"/>
      <c r="W56" s="16"/>
      <c r="X56" s="16"/>
      <c r="Y56" s="16"/>
      <c r="Z56" s="16"/>
      <c r="AA56" s="13"/>
      <c r="AB56" s="13"/>
      <c r="AC56" s="27"/>
      <c r="AE56" s="12"/>
    </row>
    <row r="57" s="1" customFormat="1" spans="1:31">
      <c r="A57" s="12"/>
      <c r="B57" s="12"/>
      <c r="C57" s="24" t="s">
        <v>403</v>
      </c>
      <c r="D57" s="15">
        <f>SUM(E57:H57)</f>
        <v>36400000</v>
      </c>
      <c r="E57" s="15">
        <f t="shared" ref="E57:E76" si="3">SUM(F57:I57)</f>
        <v>18200000</v>
      </c>
      <c r="F57" s="15"/>
      <c r="G57" s="15"/>
      <c r="H57" s="25">
        <v>18200000</v>
      </c>
      <c r="I57" s="15"/>
      <c r="J57" s="15"/>
      <c r="K57" s="15"/>
      <c r="L57" s="15"/>
      <c r="M57" s="15"/>
      <c r="N57" s="15"/>
      <c r="O57" s="16"/>
      <c r="P57" s="16"/>
      <c r="Q57" s="16"/>
      <c r="R57" s="16"/>
      <c r="S57" s="16"/>
      <c r="T57" s="16"/>
      <c r="U57" s="16"/>
      <c r="V57" s="16"/>
      <c r="W57" s="16"/>
      <c r="X57" s="16"/>
      <c r="Y57" s="16"/>
      <c r="Z57" s="16"/>
      <c r="AA57" s="13" t="s">
        <v>363</v>
      </c>
      <c r="AB57" s="13"/>
      <c r="AC57" s="27">
        <v>2130135</v>
      </c>
      <c r="AD57" s="27">
        <v>30310</v>
      </c>
      <c r="AE57" s="12"/>
    </row>
    <row r="58" s="1" customFormat="1" spans="1:31">
      <c r="A58" s="12"/>
      <c r="B58" s="12"/>
      <c r="C58" s="24" t="s">
        <v>404</v>
      </c>
      <c r="D58" s="15"/>
      <c r="E58" s="15">
        <f t="shared" si="3"/>
        <v>4010000</v>
      </c>
      <c r="F58" s="15"/>
      <c r="G58" s="15"/>
      <c r="H58" s="25">
        <v>4010000</v>
      </c>
      <c r="I58" s="15"/>
      <c r="J58" s="15"/>
      <c r="K58" s="15"/>
      <c r="L58" s="15"/>
      <c r="M58" s="15"/>
      <c r="N58" s="15"/>
      <c r="O58" s="16"/>
      <c r="P58" s="16"/>
      <c r="Q58" s="16"/>
      <c r="R58" s="16"/>
      <c r="S58" s="16"/>
      <c r="T58" s="16"/>
      <c r="U58" s="16"/>
      <c r="V58" s="16"/>
      <c r="W58" s="16"/>
      <c r="X58" s="16"/>
      <c r="Y58" s="16"/>
      <c r="Z58" s="16"/>
      <c r="AA58" s="13" t="s">
        <v>363</v>
      </c>
      <c r="AB58" s="13"/>
      <c r="AC58" s="27">
        <v>2130153</v>
      </c>
      <c r="AD58" s="27">
        <v>30905</v>
      </c>
      <c r="AE58" s="12"/>
    </row>
    <row r="59" s="1" customFormat="1" spans="1:31">
      <c r="A59" s="12"/>
      <c r="B59" s="12"/>
      <c r="C59" s="24" t="s">
        <v>405</v>
      </c>
      <c r="D59" s="15"/>
      <c r="E59" s="15">
        <f t="shared" si="3"/>
        <v>2500000</v>
      </c>
      <c r="F59" s="15"/>
      <c r="G59" s="15"/>
      <c r="H59" s="25">
        <v>2500000</v>
      </c>
      <c r="I59" s="15"/>
      <c r="J59" s="15"/>
      <c r="K59" s="15"/>
      <c r="L59" s="15"/>
      <c r="M59" s="15"/>
      <c r="N59" s="15"/>
      <c r="O59" s="16"/>
      <c r="P59" s="16"/>
      <c r="Q59" s="16"/>
      <c r="R59" s="16"/>
      <c r="S59" s="16">
        <v>2500000</v>
      </c>
      <c r="T59" s="16"/>
      <c r="U59" s="16"/>
      <c r="V59" s="16"/>
      <c r="W59" s="16"/>
      <c r="X59" s="16"/>
      <c r="Y59" s="16"/>
      <c r="Z59" s="16"/>
      <c r="AA59" s="13" t="s">
        <v>363</v>
      </c>
      <c r="AB59" s="13"/>
      <c r="AC59" s="27">
        <v>2130706</v>
      </c>
      <c r="AD59" s="27">
        <v>39999</v>
      </c>
      <c r="AE59" s="12"/>
    </row>
    <row r="60" s="1" customFormat="1" spans="1:31">
      <c r="A60" s="12" t="s">
        <v>63</v>
      </c>
      <c r="B60" s="12" t="s">
        <v>58</v>
      </c>
      <c r="C60" s="13" t="s">
        <v>59</v>
      </c>
      <c r="D60" s="15">
        <v>500000</v>
      </c>
      <c r="E60" s="15">
        <f t="shared" si="3"/>
        <v>0</v>
      </c>
      <c r="F60" s="15"/>
      <c r="G60" s="15"/>
      <c r="H60" s="15"/>
      <c r="I60" s="15"/>
      <c r="J60" s="15">
        <f>SUM(E60:E65)</f>
        <v>387518500</v>
      </c>
      <c r="K60" s="15">
        <v>1192123.96</v>
      </c>
      <c r="L60" s="15">
        <v>330000</v>
      </c>
      <c r="M60" s="15">
        <f>SUM(O60:O65)</f>
        <v>0</v>
      </c>
      <c r="N60" s="15">
        <f>SUM(J60:M65)</f>
        <v>389040623.96</v>
      </c>
      <c r="O60" s="16"/>
      <c r="P60" s="16"/>
      <c r="Q60" s="16"/>
      <c r="R60" s="16"/>
      <c r="S60" s="16"/>
      <c r="T60" s="16"/>
      <c r="U60" s="16"/>
      <c r="V60" s="16"/>
      <c r="W60" s="16"/>
      <c r="X60" s="16"/>
      <c r="Y60" s="16"/>
      <c r="Z60" s="16"/>
      <c r="AA60" s="13"/>
      <c r="AB60" s="13"/>
      <c r="AC60" s="27"/>
      <c r="AE60" s="12" t="s">
        <v>406</v>
      </c>
    </row>
    <row r="61" s="1" customFormat="1" spans="1:31">
      <c r="A61" s="12"/>
      <c r="B61" s="12"/>
      <c r="C61" s="13" t="s">
        <v>62</v>
      </c>
      <c r="D61" s="15">
        <v>100000</v>
      </c>
      <c r="E61" s="15">
        <f t="shared" si="3"/>
        <v>0</v>
      </c>
      <c r="F61" s="15"/>
      <c r="G61" s="15"/>
      <c r="H61" s="15"/>
      <c r="I61" s="15"/>
      <c r="J61" s="15"/>
      <c r="K61" s="15"/>
      <c r="L61" s="15"/>
      <c r="M61" s="15"/>
      <c r="N61" s="15"/>
      <c r="O61" s="16"/>
      <c r="P61" s="16"/>
      <c r="Q61" s="16"/>
      <c r="R61" s="16"/>
      <c r="S61" s="16"/>
      <c r="T61" s="16"/>
      <c r="U61" s="16"/>
      <c r="V61" s="16"/>
      <c r="W61" s="16"/>
      <c r="X61" s="16"/>
      <c r="Y61" s="16"/>
      <c r="Z61" s="16"/>
      <c r="AA61" s="13"/>
      <c r="AB61" s="13"/>
      <c r="AC61" s="27"/>
      <c r="AE61" s="12"/>
    </row>
    <row r="62" s="1" customFormat="1" spans="1:31">
      <c r="A62" s="12"/>
      <c r="B62" s="12"/>
      <c r="C62" s="13" t="s">
        <v>407</v>
      </c>
      <c r="D62" s="15"/>
      <c r="E62" s="15">
        <f t="shared" si="3"/>
        <v>11274600</v>
      </c>
      <c r="F62" s="15">
        <v>11274600</v>
      </c>
      <c r="G62" s="15"/>
      <c r="H62" s="15"/>
      <c r="I62" s="15"/>
      <c r="J62" s="15"/>
      <c r="K62" s="15"/>
      <c r="L62" s="15"/>
      <c r="M62" s="15"/>
      <c r="N62" s="15"/>
      <c r="O62" s="16"/>
      <c r="P62" s="16"/>
      <c r="Q62" s="16"/>
      <c r="R62" s="16"/>
      <c r="S62" s="16"/>
      <c r="T62" s="16"/>
      <c r="U62" s="16"/>
      <c r="V62" s="16">
        <v>11274600</v>
      </c>
      <c r="W62" s="16"/>
      <c r="X62" s="16"/>
      <c r="Y62" s="16"/>
      <c r="Z62" s="16"/>
      <c r="AA62" s="13"/>
      <c r="AB62" s="13"/>
      <c r="AC62" s="27">
        <v>2050101</v>
      </c>
      <c r="AD62" s="27">
        <v>30199</v>
      </c>
      <c r="AE62" s="12"/>
    </row>
    <row r="63" s="1" customFormat="1" spans="1:31">
      <c r="A63" s="12"/>
      <c r="B63" s="12"/>
      <c r="C63" s="16" t="s">
        <v>408</v>
      </c>
      <c r="D63" s="15"/>
      <c r="E63" s="15">
        <f t="shared" si="3"/>
        <v>42328600</v>
      </c>
      <c r="F63" s="15"/>
      <c r="G63" s="15"/>
      <c r="H63" s="15">
        <v>42328600</v>
      </c>
      <c r="I63" s="15"/>
      <c r="J63" s="15"/>
      <c r="K63" s="15"/>
      <c r="L63" s="15"/>
      <c r="M63" s="15"/>
      <c r="N63" s="15"/>
      <c r="O63" s="16"/>
      <c r="P63" s="16"/>
      <c r="Q63" s="16"/>
      <c r="R63" s="16"/>
      <c r="S63" s="16"/>
      <c r="T63" s="16"/>
      <c r="U63" s="16"/>
      <c r="V63" s="16">
        <f>30000000+12328600</f>
        <v>42328600</v>
      </c>
      <c r="W63" s="16"/>
      <c r="X63" s="16"/>
      <c r="Y63" s="16"/>
      <c r="Z63" s="16"/>
      <c r="AA63" s="13" t="s">
        <v>363</v>
      </c>
      <c r="AB63" s="13"/>
      <c r="AC63" s="27">
        <v>2050102</v>
      </c>
      <c r="AD63" s="27">
        <v>39999</v>
      </c>
      <c r="AE63" s="12"/>
    </row>
    <row r="64" s="1" customFormat="1" spans="1:31">
      <c r="A64" s="12"/>
      <c r="B64" s="12"/>
      <c r="C64" s="16" t="s">
        <v>409</v>
      </c>
      <c r="D64" s="15"/>
      <c r="E64" s="15">
        <f t="shared" si="3"/>
        <v>282485300</v>
      </c>
      <c r="F64" s="15"/>
      <c r="G64" s="15"/>
      <c r="H64" s="15">
        <v>282485300</v>
      </c>
      <c r="I64" s="15"/>
      <c r="J64" s="15"/>
      <c r="K64" s="15"/>
      <c r="L64" s="15"/>
      <c r="M64" s="15"/>
      <c r="N64" s="15"/>
      <c r="O64" s="16"/>
      <c r="P64" s="16"/>
      <c r="Q64" s="16"/>
      <c r="R64" s="16"/>
      <c r="S64" s="16"/>
      <c r="T64" s="16"/>
      <c r="U64" s="16"/>
      <c r="V64" s="16"/>
      <c r="W64" s="16"/>
      <c r="X64" s="16"/>
      <c r="Y64" s="16"/>
      <c r="Z64" s="16"/>
      <c r="AA64" s="13" t="s">
        <v>363</v>
      </c>
      <c r="AB64" s="13"/>
      <c r="AC64" s="27">
        <v>2050101</v>
      </c>
      <c r="AD64" s="27">
        <v>30101</v>
      </c>
      <c r="AE64" s="12"/>
    </row>
    <row r="65" s="1" customFormat="1" ht="37.5" spans="1:31">
      <c r="A65" s="12"/>
      <c r="B65" s="12"/>
      <c r="C65" s="16" t="s">
        <v>410</v>
      </c>
      <c r="D65" s="15"/>
      <c r="E65" s="15">
        <f t="shared" si="3"/>
        <v>51430000</v>
      </c>
      <c r="F65" s="15"/>
      <c r="G65" s="15"/>
      <c r="H65" s="15">
        <v>51430000</v>
      </c>
      <c r="I65" s="15"/>
      <c r="J65" s="15"/>
      <c r="K65" s="15"/>
      <c r="L65" s="15"/>
      <c r="M65" s="15"/>
      <c r="N65" s="15"/>
      <c r="O65" s="16"/>
      <c r="P65" s="16"/>
      <c r="Q65" s="16"/>
      <c r="R65" s="16"/>
      <c r="S65" s="16"/>
      <c r="T65" s="16"/>
      <c r="U65" s="16"/>
      <c r="V65" s="16">
        <v>40000000</v>
      </c>
      <c r="W65" s="16"/>
      <c r="X65" s="16"/>
      <c r="Y65" s="16"/>
      <c r="Z65" s="16"/>
      <c r="AA65" s="13" t="s">
        <v>411</v>
      </c>
      <c r="AB65" s="13"/>
      <c r="AC65" s="27">
        <v>2050102</v>
      </c>
      <c r="AD65" s="1">
        <v>39999</v>
      </c>
      <c r="AE65" s="12"/>
    </row>
    <row r="66" s="1" customFormat="1" ht="56.25" spans="1:31">
      <c r="A66" s="12" t="s">
        <v>77</v>
      </c>
      <c r="B66" s="12" t="s">
        <v>64</v>
      </c>
      <c r="C66" s="13" t="s">
        <v>65</v>
      </c>
      <c r="D66" s="14">
        <v>500000</v>
      </c>
      <c r="E66" s="15">
        <f t="shared" si="3"/>
        <v>0</v>
      </c>
      <c r="F66" s="15"/>
      <c r="G66" s="15"/>
      <c r="H66" s="15"/>
      <c r="I66" s="15"/>
      <c r="J66" s="15">
        <f>SUM(E66:E79)</f>
        <v>3470700.56</v>
      </c>
      <c r="K66" s="15">
        <v>9211902.63</v>
      </c>
      <c r="L66" s="15">
        <v>890000</v>
      </c>
      <c r="M66" s="15">
        <f>SUM(O66:O79)</f>
        <v>0</v>
      </c>
      <c r="N66" s="15">
        <f>SUM(J66:M79)</f>
        <v>13572603.19</v>
      </c>
      <c r="O66" s="16"/>
      <c r="P66" s="16"/>
      <c r="Q66" s="16"/>
      <c r="R66" s="16"/>
      <c r="S66" s="16"/>
      <c r="T66" s="16"/>
      <c r="U66" s="16"/>
      <c r="V66" s="16"/>
      <c r="W66" s="16"/>
      <c r="X66" s="16"/>
      <c r="Y66" s="16"/>
      <c r="Z66" s="16"/>
      <c r="AA66" s="13" t="s">
        <v>66</v>
      </c>
      <c r="AB66" s="13"/>
      <c r="AC66" s="27"/>
      <c r="AE66" s="12" t="s">
        <v>412</v>
      </c>
    </row>
    <row r="67" s="1" customFormat="1" spans="1:31">
      <c r="A67" s="12"/>
      <c r="B67" s="12"/>
      <c r="C67" s="13" t="s">
        <v>67</v>
      </c>
      <c r="D67" s="14">
        <v>2000000</v>
      </c>
      <c r="E67" s="15">
        <f t="shared" si="3"/>
        <v>0</v>
      </c>
      <c r="F67" s="15"/>
      <c r="G67" s="15"/>
      <c r="H67" s="15"/>
      <c r="I67" s="15"/>
      <c r="J67" s="15"/>
      <c r="K67" s="15"/>
      <c r="L67" s="15"/>
      <c r="M67" s="15"/>
      <c r="N67" s="15"/>
      <c r="O67" s="16"/>
      <c r="P67" s="16"/>
      <c r="Q67" s="16"/>
      <c r="R67" s="16"/>
      <c r="S67" s="16"/>
      <c r="T67" s="16"/>
      <c r="U67" s="16"/>
      <c r="V67" s="16"/>
      <c r="W67" s="16"/>
      <c r="X67" s="16"/>
      <c r="Y67" s="16"/>
      <c r="Z67" s="16"/>
      <c r="AA67" s="13" t="s">
        <v>413</v>
      </c>
      <c r="AB67" s="13"/>
      <c r="AC67" s="27"/>
      <c r="AE67" s="12"/>
    </row>
    <row r="68" s="1" customFormat="1" spans="1:31">
      <c r="A68" s="12"/>
      <c r="B68" s="12"/>
      <c r="C68" s="13" t="s">
        <v>414</v>
      </c>
      <c r="D68" s="14">
        <v>5000000</v>
      </c>
      <c r="E68" s="15">
        <f t="shared" si="3"/>
        <v>0</v>
      </c>
      <c r="F68" s="15"/>
      <c r="G68" s="15"/>
      <c r="H68" s="15"/>
      <c r="I68" s="15"/>
      <c r="J68" s="15"/>
      <c r="K68" s="15"/>
      <c r="L68" s="15"/>
      <c r="M68" s="15"/>
      <c r="N68" s="15"/>
      <c r="O68" s="16"/>
      <c r="P68" s="16"/>
      <c r="Q68" s="16"/>
      <c r="R68" s="16"/>
      <c r="S68" s="16"/>
      <c r="T68" s="16"/>
      <c r="U68" s="16"/>
      <c r="V68" s="16"/>
      <c r="W68" s="16"/>
      <c r="X68" s="16"/>
      <c r="Y68" s="16"/>
      <c r="Z68" s="16"/>
      <c r="AA68" s="13"/>
      <c r="AB68" s="13"/>
      <c r="AC68" s="27"/>
      <c r="AE68" s="12"/>
    </row>
    <row r="69" s="1" customFormat="1" spans="1:31">
      <c r="A69" s="12"/>
      <c r="B69" s="12"/>
      <c r="C69" s="13" t="s">
        <v>415</v>
      </c>
      <c r="D69" s="14">
        <v>8000000</v>
      </c>
      <c r="E69" s="15">
        <f t="shared" si="3"/>
        <v>700000</v>
      </c>
      <c r="F69" s="15">
        <v>700000</v>
      </c>
      <c r="G69" s="15"/>
      <c r="H69" s="15"/>
      <c r="I69" s="15"/>
      <c r="J69" s="15"/>
      <c r="K69" s="15"/>
      <c r="L69" s="15"/>
      <c r="M69" s="15"/>
      <c r="N69" s="15"/>
      <c r="O69" s="16"/>
      <c r="P69" s="16"/>
      <c r="Q69" s="16"/>
      <c r="R69" s="16"/>
      <c r="S69" s="16"/>
      <c r="T69" s="16"/>
      <c r="U69" s="16"/>
      <c r="V69" s="16"/>
      <c r="W69" s="16"/>
      <c r="X69" s="16"/>
      <c r="Y69" s="16"/>
      <c r="Z69" s="16"/>
      <c r="AA69" s="13"/>
      <c r="AB69" s="13"/>
      <c r="AC69" s="27"/>
      <c r="AE69" s="12"/>
    </row>
    <row r="70" s="1" customFormat="1" spans="1:31">
      <c r="A70" s="12"/>
      <c r="B70" s="12"/>
      <c r="C70" s="13" t="s">
        <v>416</v>
      </c>
      <c r="D70" s="14">
        <v>700000</v>
      </c>
      <c r="E70" s="15">
        <f>F70+I70+H70+G70</f>
        <v>500500.56</v>
      </c>
      <c r="F70" s="15">
        <v>500500.56</v>
      </c>
      <c r="G70" s="15"/>
      <c r="H70" s="15"/>
      <c r="I70" s="15"/>
      <c r="J70" s="15"/>
      <c r="K70" s="15"/>
      <c r="L70" s="15"/>
      <c r="M70" s="15"/>
      <c r="N70" s="15"/>
      <c r="O70" s="16"/>
      <c r="P70" s="16"/>
      <c r="Q70" s="16"/>
      <c r="R70" s="16"/>
      <c r="S70" s="16"/>
      <c r="T70" s="16"/>
      <c r="U70" s="16"/>
      <c r="V70" s="16"/>
      <c r="W70" s="16"/>
      <c r="X70" s="16"/>
      <c r="Y70" s="16"/>
      <c r="Z70" s="16"/>
      <c r="AA70" s="13"/>
      <c r="AB70" s="13"/>
      <c r="AC70" s="27"/>
      <c r="AE70" s="12"/>
    </row>
    <row r="71" s="1" customFormat="1" spans="1:31">
      <c r="A71" s="12"/>
      <c r="B71" s="12"/>
      <c r="C71" s="13" t="s">
        <v>417</v>
      </c>
      <c r="D71" s="14">
        <v>4000000</v>
      </c>
      <c r="E71" s="15">
        <f t="shared" si="3"/>
        <v>0</v>
      </c>
      <c r="F71" s="15"/>
      <c r="G71" s="15"/>
      <c r="H71" s="15"/>
      <c r="I71" s="15"/>
      <c r="J71" s="15"/>
      <c r="K71" s="15"/>
      <c r="L71" s="15"/>
      <c r="M71" s="15"/>
      <c r="N71" s="15"/>
      <c r="O71" s="16"/>
      <c r="P71" s="16"/>
      <c r="Q71" s="16"/>
      <c r="R71" s="16"/>
      <c r="S71" s="16"/>
      <c r="T71" s="16"/>
      <c r="U71" s="16"/>
      <c r="V71" s="16"/>
      <c r="W71" s="16"/>
      <c r="X71" s="16"/>
      <c r="Y71" s="16"/>
      <c r="Z71" s="16"/>
      <c r="AA71" s="13"/>
      <c r="AB71" s="13"/>
      <c r="AC71" s="27"/>
      <c r="AE71" s="12"/>
    </row>
    <row r="72" s="1" customFormat="1" spans="1:31">
      <c r="A72" s="12"/>
      <c r="B72" s="12"/>
      <c r="C72" s="13" t="s">
        <v>69</v>
      </c>
      <c r="D72" s="14">
        <v>3000000</v>
      </c>
      <c r="E72" s="15">
        <f t="shared" si="3"/>
        <v>1360000</v>
      </c>
      <c r="F72" s="15"/>
      <c r="G72" s="15">
        <v>1360000</v>
      </c>
      <c r="H72" s="15"/>
      <c r="I72" s="15"/>
      <c r="J72" s="15"/>
      <c r="K72" s="15"/>
      <c r="L72" s="15"/>
      <c r="M72" s="15"/>
      <c r="N72" s="15"/>
      <c r="O72" s="16"/>
      <c r="P72" s="16"/>
      <c r="Q72" s="16"/>
      <c r="R72" s="16"/>
      <c r="S72" s="16"/>
      <c r="T72" s="16"/>
      <c r="U72" s="16"/>
      <c r="V72" s="16"/>
      <c r="W72" s="16"/>
      <c r="X72" s="16"/>
      <c r="Y72" s="16"/>
      <c r="Z72" s="16"/>
      <c r="AA72" s="13" t="s">
        <v>418</v>
      </c>
      <c r="AB72" s="13"/>
      <c r="AC72" s="27"/>
      <c r="AE72" s="12"/>
    </row>
    <row r="73" s="1" customFormat="1" spans="1:31">
      <c r="A73" s="12"/>
      <c r="B73" s="12"/>
      <c r="C73" s="13" t="s">
        <v>71</v>
      </c>
      <c r="D73" s="14">
        <v>300000</v>
      </c>
      <c r="E73" s="15">
        <f t="shared" si="3"/>
        <v>0</v>
      </c>
      <c r="F73" s="15"/>
      <c r="G73" s="15"/>
      <c r="H73" s="15"/>
      <c r="I73" s="15"/>
      <c r="J73" s="15"/>
      <c r="K73" s="15"/>
      <c r="L73" s="15"/>
      <c r="M73" s="15"/>
      <c r="N73" s="15"/>
      <c r="O73" s="16"/>
      <c r="P73" s="16"/>
      <c r="Q73" s="16"/>
      <c r="R73" s="16"/>
      <c r="S73" s="16"/>
      <c r="T73" s="16"/>
      <c r="U73" s="16"/>
      <c r="V73" s="16"/>
      <c r="W73" s="16"/>
      <c r="X73" s="16"/>
      <c r="Y73" s="16"/>
      <c r="Z73" s="16"/>
      <c r="AA73" s="13" t="s">
        <v>72</v>
      </c>
      <c r="AB73" s="13"/>
      <c r="AC73" s="27"/>
      <c r="AE73" s="12"/>
    </row>
    <row r="74" s="1" customFormat="1" spans="1:31">
      <c r="A74" s="12"/>
      <c r="B74" s="12"/>
      <c r="C74" s="13" t="s">
        <v>419</v>
      </c>
      <c r="D74" s="14">
        <v>300000</v>
      </c>
      <c r="E74" s="15">
        <f t="shared" si="3"/>
        <v>0</v>
      </c>
      <c r="F74" s="15"/>
      <c r="G74" s="15"/>
      <c r="H74" s="15"/>
      <c r="I74" s="15"/>
      <c r="J74" s="15"/>
      <c r="K74" s="15"/>
      <c r="L74" s="15"/>
      <c r="M74" s="15"/>
      <c r="N74" s="15"/>
      <c r="O74" s="16"/>
      <c r="P74" s="16"/>
      <c r="Q74" s="16"/>
      <c r="R74" s="16"/>
      <c r="S74" s="16"/>
      <c r="T74" s="16"/>
      <c r="U74" s="16"/>
      <c r="V74" s="16"/>
      <c r="W74" s="16"/>
      <c r="X74" s="16"/>
      <c r="Y74" s="16"/>
      <c r="Z74" s="16"/>
      <c r="AA74" s="13" t="s">
        <v>148</v>
      </c>
      <c r="AB74" s="13"/>
      <c r="AC74" s="27"/>
      <c r="AE74" s="12"/>
    </row>
    <row r="75" s="1" customFormat="1" spans="1:31">
      <c r="A75" s="12"/>
      <c r="B75" s="12"/>
      <c r="C75" s="13" t="s">
        <v>73</v>
      </c>
      <c r="D75" s="14">
        <v>50000</v>
      </c>
      <c r="E75" s="15">
        <f t="shared" si="3"/>
        <v>0</v>
      </c>
      <c r="F75" s="15"/>
      <c r="G75" s="15"/>
      <c r="H75" s="15"/>
      <c r="I75" s="15"/>
      <c r="J75" s="15"/>
      <c r="K75" s="15"/>
      <c r="L75" s="15"/>
      <c r="M75" s="15"/>
      <c r="N75" s="15"/>
      <c r="O75" s="16"/>
      <c r="P75" s="16"/>
      <c r="Q75" s="16"/>
      <c r="R75" s="16"/>
      <c r="S75" s="16"/>
      <c r="T75" s="16"/>
      <c r="U75" s="16"/>
      <c r="V75" s="16"/>
      <c r="W75" s="16"/>
      <c r="X75" s="16"/>
      <c r="Y75" s="16"/>
      <c r="Z75" s="16"/>
      <c r="AA75" s="13" t="s">
        <v>420</v>
      </c>
      <c r="AB75" s="13"/>
      <c r="AC75" s="27"/>
      <c r="AE75" s="12"/>
    </row>
    <row r="76" s="1" customFormat="1" ht="37.5" spans="1:31">
      <c r="A76" s="12"/>
      <c r="B76" s="12"/>
      <c r="C76" s="13" t="s">
        <v>75</v>
      </c>
      <c r="D76" s="14">
        <v>2000000</v>
      </c>
      <c r="E76" s="15">
        <f t="shared" si="3"/>
        <v>0</v>
      </c>
      <c r="F76" s="15"/>
      <c r="G76" s="15"/>
      <c r="H76" s="15"/>
      <c r="I76" s="15"/>
      <c r="J76" s="15"/>
      <c r="K76" s="15"/>
      <c r="L76" s="15"/>
      <c r="M76" s="15"/>
      <c r="N76" s="15"/>
      <c r="O76" s="16"/>
      <c r="P76" s="16"/>
      <c r="Q76" s="16"/>
      <c r="R76" s="16"/>
      <c r="S76" s="16"/>
      <c r="T76" s="16"/>
      <c r="U76" s="16"/>
      <c r="V76" s="16"/>
      <c r="W76" s="16"/>
      <c r="X76" s="16"/>
      <c r="Y76" s="16"/>
      <c r="Z76" s="16"/>
      <c r="AA76" s="13" t="s">
        <v>76</v>
      </c>
      <c r="AB76" s="13"/>
      <c r="AC76" s="27"/>
      <c r="AE76" s="12"/>
    </row>
    <row r="77" s="1" customFormat="1" ht="37.5" spans="1:31">
      <c r="A77" s="12"/>
      <c r="B77" s="12"/>
      <c r="C77" s="13" t="s">
        <v>421</v>
      </c>
      <c r="D77" s="14">
        <v>248200</v>
      </c>
      <c r="E77" s="15">
        <f>SUM(G77:I77)</f>
        <v>248200</v>
      </c>
      <c r="F77" s="19"/>
      <c r="G77" s="15">
        <v>248200</v>
      </c>
      <c r="H77" s="15"/>
      <c r="I77" s="15"/>
      <c r="J77" s="15"/>
      <c r="K77" s="15"/>
      <c r="L77" s="15"/>
      <c r="M77" s="15"/>
      <c r="N77" s="15"/>
      <c r="O77" s="16"/>
      <c r="P77" s="16"/>
      <c r="Q77" s="16"/>
      <c r="R77" s="16"/>
      <c r="S77" s="16"/>
      <c r="T77" s="16"/>
      <c r="U77" s="16"/>
      <c r="V77" s="16"/>
      <c r="W77" s="16"/>
      <c r="X77" s="16"/>
      <c r="Y77" s="16"/>
      <c r="Z77" s="16"/>
      <c r="AA77" s="13" t="s">
        <v>422</v>
      </c>
      <c r="AB77" s="13"/>
      <c r="AC77" s="27"/>
      <c r="AE77" s="12"/>
    </row>
    <row r="78" s="1" customFormat="1" spans="1:31">
      <c r="A78" s="12"/>
      <c r="B78" s="12"/>
      <c r="C78" s="13" t="s">
        <v>423</v>
      </c>
      <c r="D78" s="14"/>
      <c r="E78" s="15">
        <f>SUM(F78:I78)</f>
        <v>312000</v>
      </c>
      <c r="F78" s="15"/>
      <c r="G78" s="15"/>
      <c r="H78" s="15">
        <v>312000</v>
      </c>
      <c r="I78" s="15"/>
      <c r="J78" s="15"/>
      <c r="K78" s="15"/>
      <c r="L78" s="15"/>
      <c r="M78" s="15"/>
      <c r="N78" s="15"/>
      <c r="O78" s="16"/>
      <c r="P78" s="16"/>
      <c r="Q78" s="16"/>
      <c r="R78" s="16"/>
      <c r="S78" s="16"/>
      <c r="T78" s="16"/>
      <c r="U78" s="16"/>
      <c r="V78" s="16"/>
      <c r="W78" s="16"/>
      <c r="X78" s="16"/>
      <c r="Y78" s="16"/>
      <c r="Z78" s="16"/>
      <c r="AA78" s="13" t="s">
        <v>363</v>
      </c>
      <c r="AB78" s="13"/>
      <c r="AC78" s="27">
        <v>2070808</v>
      </c>
      <c r="AD78" s="1">
        <v>30213</v>
      </c>
      <c r="AE78" s="12"/>
    </row>
    <row r="79" s="1" customFormat="1" ht="37.5" spans="1:31">
      <c r="A79" s="12"/>
      <c r="B79" s="12"/>
      <c r="C79" s="13" t="s">
        <v>424</v>
      </c>
      <c r="D79" s="14">
        <v>350000</v>
      </c>
      <c r="E79" s="15">
        <f>SUM(G79:I79)</f>
        <v>350000</v>
      </c>
      <c r="F79" s="19"/>
      <c r="G79" s="15">
        <v>350000</v>
      </c>
      <c r="H79" s="15"/>
      <c r="I79" s="15"/>
      <c r="J79" s="15"/>
      <c r="K79" s="15"/>
      <c r="L79" s="15"/>
      <c r="M79" s="15"/>
      <c r="N79" s="15"/>
      <c r="O79" s="16"/>
      <c r="P79" s="16"/>
      <c r="Q79" s="16"/>
      <c r="R79" s="16"/>
      <c r="S79" s="16"/>
      <c r="T79" s="16"/>
      <c r="U79" s="16"/>
      <c r="V79" s="16"/>
      <c r="W79" s="16"/>
      <c r="X79" s="16"/>
      <c r="Y79" s="16"/>
      <c r="Z79" s="16"/>
      <c r="AA79" s="13" t="s">
        <v>425</v>
      </c>
      <c r="AB79" s="13"/>
      <c r="AC79" s="27"/>
      <c r="AE79" s="12"/>
    </row>
    <row r="80" s="1" customFormat="1" ht="56.25" spans="1:31">
      <c r="A80" s="12" t="s">
        <v>426</v>
      </c>
      <c r="B80" s="12" t="s">
        <v>99</v>
      </c>
      <c r="C80" s="13" t="s">
        <v>427</v>
      </c>
      <c r="D80" s="14">
        <v>1000000</v>
      </c>
      <c r="E80" s="15">
        <f>SUM(G80:I80)</f>
        <v>4608600</v>
      </c>
      <c r="F80" s="19"/>
      <c r="G80" s="15">
        <v>1000000</v>
      </c>
      <c r="H80" s="15">
        <v>3608600</v>
      </c>
      <c r="I80" s="15"/>
      <c r="J80" s="15">
        <f>SUM(E80:E90)</f>
        <v>20260127.6</v>
      </c>
      <c r="K80" s="15">
        <v>2342539.41</v>
      </c>
      <c r="L80" s="15">
        <v>290000</v>
      </c>
      <c r="M80" s="15">
        <f>SUM(O80:O90)</f>
        <v>0</v>
      </c>
      <c r="N80" s="15">
        <f>SUM(J80:M90)</f>
        <v>22892667.01</v>
      </c>
      <c r="O80" s="16"/>
      <c r="P80" s="16"/>
      <c r="Q80" s="16"/>
      <c r="R80" s="16"/>
      <c r="S80" s="16"/>
      <c r="T80" s="16"/>
      <c r="U80" s="16"/>
      <c r="V80" s="16">
        <v>3608600</v>
      </c>
      <c r="W80" s="16"/>
      <c r="X80" s="16"/>
      <c r="Y80" s="16"/>
      <c r="Z80" s="16"/>
      <c r="AA80" s="13" t="s">
        <v>428</v>
      </c>
      <c r="AB80" s="13"/>
      <c r="AC80" s="27">
        <v>2080701</v>
      </c>
      <c r="AD80" s="1">
        <v>30305</v>
      </c>
      <c r="AE80" s="12" t="s">
        <v>429</v>
      </c>
    </row>
    <row r="81" s="1" customFormat="1" spans="1:31">
      <c r="A81" s="12"/>
      <c r="B81" s="12"/>
      <c r="C81" s="13" t="s">
        <v>430</v>
      </c>
      <c r="D81" s="14">
        <v>50000</v>
      </c>
      <c r="E81" s="15">
        <f t="shared" ref="E80:E112" si="4">SUM(F81:I81)</f>
        <v>50000</v>
      </c>
      <c r="F81" s="15"/>
      <c r="G81" s="15">
        <v>50000</v>
      </c>
      <c r="H81" s="15"/>
      <c r="I81" s="15"/>
      <c r="J81" s="15"/>
      <c r="K81" s="15"/>
      <c r="L81" s="15"/>
      <c r="M81" s="15"/>
      <c r="N81" s="15"/>
      <c r="O81" s="16"/>
      <c r="P81" s="16"/>
      <c r="Q81" s="16"/>
      <c r="R81" s="16"/>
      <c r="S81" s="16"/>
      <c r="T81" s="16"/>
      <c r="U81" s="16"/>
      <c r="V81" s="16"/>
      <c r="W81" s="16"/>
      <c r="X81" s="16"/>
      <c r="Y81" s="16"/>
      <c r="Z81" s="16"/>
      <c r="AA81" s="13"/>
      <c r="AB81" s="13"/>
      <c r="AC81" s="27"/>
      <c r="AE81" s="12"/>
    </row>
    <row r="82" s="1" customFormat="1" spans="1:31">
      <c r="A82" s="12"/>
      <c r="B82" s="12"/>
      <c r="C82" s="13" t="s">
        <v>431</v>
      </c>
      <c r="D82" s="14">
        <v>5787600</v>
      </c>
      <c r="E82" s="15">
        <f t="shared" si="4"/>
        <v>14138280</v>
      </c>
      <c r="F82" s="15">
        <f>914977.32-330720</f>
        <v>584257.32</v>
      </c>
      <c r="G82" s="15">
        <v>4872622.68</v>
      </c>
      <c r="H82" s="15">
        <v>8681400</v>
      </c>
      <c r="I82" s="15"/>
      <c r="J82" s="15"/>
      <c r="K82" s="15"/>
      <c r="L82" s="15"/>
      <c r="M82" s="15"/>
      <c r="N82" s="15"/>
      <c r="O82" s="16"/>
      <c r="P82" s="16"/>
      <c r="Q82" s="16"/>
      <c r="R82" s="16"/>
      <c r="S82" s="16"/>
      <c r="T82" s="16">
        <v>914977.32</v>
      </c>
      <c r="U82" s="4"/>
      <c r="V82" s="16">
        <v>8681400</v>
      </c>
      <c r="W82" s="16"/>
      <c r="X82" s="16"/>
      <c r="Y82" s="16"/>
      <c r="Z82" s="16"/>
      <c r="AA82" s="13"/>
      <c r="AB82" s="13"/>
      <c r="AC82" s="27">
        <v>2080705</v>
      </c>
      <c r="AD82" s="1">
        <v>30305</v>
      </c>
      <c r="AE82" s="12"/>
    </row>
    <row r="83" s="1" customFormat="1" spans="1:31">
      <c r="A83" s="12"/>
      <c r="B83" s="12"/>
      <c r="C83" s="13" t="s">
        <v>432</v>
      </c>
      <c r="D83" s="14">
        <v>2000000</v>
      </c>
      <c r="E83" s="15">
        <f t="shared" si="4"/>
        <v>0</v>
      </c>
      <c r="F83" s="15"/>
      <c r="G83" s="15"/>
      <c r="H83" s="15"/>
      <c r="I83" s="15"/>
      <c r="J83" s="15"/>
      <c r="K83" s="15"/>
      <c r="L83" s="15"/>
      <c r="M83" s="15"/>
      <c r="N83" s="15"/>
      <c r="O83" s="16"/>
      <c r="P83" s="16"/>
      <c r="Q83" s="16"/>
      <c r="R83" s="16"/>
      <c r="S83" s="16"/>
      <c r="T83" s="16"/>
      <c r="U83" s="16"/>
      <c r="V83" s="16"/>
      <c r="W83" s="16"/>
      <c r="X83" s="16"/>
      <c r="Y83" s="16"/>
      <c r="Z83" s="16"/>
      <c r="AA83" s="13"/>
      <c r="AB83" s="13"/>
      <c r="AC83" s="27"/>
      <c r="AE83" s="12"/>
    </row>
    <row r="84" s="1" customFormat="1" spans="1:31">
      <c r="A84" s="12"/>
      <c r="B84" s="12"/>
      <c r="C84" s="13" t="s">
        <v>433</v>
      </c>
      <c r="D84" s="14">
        <v>40000</v>
      </c>
      <c r="E84" s="15">
        <f t="shared" si="4"/>
        <v>0</v>
      </c>
      <c r="F84" s="15"/>
      <c r="G84" s="15"/>
      <c r="H84" s="15"/>
      <c r="I84" s="15"/>
      <c r="J84" s="15"/>
      <c r="K84" s="15"/>
      <c r="L84" s="15"/>
      <c r="M84" s="15"/>
      <c r="N84" s="15"/>
      <c r="O84" s="16"/>
      <c r="P84" s="16"/>
      <c r="Q84" s="16"/>
      <c r="R84" s="16"/>
      <c r="S84" s="16"/>
      <c r="T84" s="16"/>
      <c r="U84" s="16"/>
      <c r="V84" s="16"/>
      <c r="W84" s="16"/>
      <c r="X84" s="16"/>
      <c r="Y84" s="16"/>
      <c r="Z84" s="16"/>
      <c r="AA84" s="13"/>
      <c r="AB84" s="13"/>
      <c r="AC84" s="27"/>
      <c r="AE84" s="12"/>
    </row>
    <row r="85" s="1" customFormat="1" ht="75" spans="1:31">
      <c r="A85" s="12"/>
      <c r="B85" s="12"/>
      <c r="C85" s="13" t="s">
        <v>434</v>
      </c>
      <c r="D85" s="14">
        <v>1053897.6</v>
      </c>
      <c r="E85" s="15">
        <f>SUM(G85:I85)</f>
        <v>1053897.6</v>
      </c>
      <c r="F85" s="22"/>
      <c r="G85" s="15">
        <v>1053897.6</v>
      </c>
      <c r="H85" s="15"/>
      <c r="I85" s="15"/>
      <c r="J85" s="15"/>
      <c r="K85" s="15"/>
      <c r="L85" s="15"/>
      <c r="M85" s="15"/>
      <c r="N85" s="15"/>
      <c r="O85" s="16"/>
      <c r="P85" s="16"/>
      <c r="Q85" s="16"/>
      <c r="R85" s="16"/>
      <c r="S85" s="16"/>
      <c r="T85" s="16"/>
      <c r="U85" s="16"/>
      <c r="V85" s="16"/>
      <c r="W85" s="16"/>
      <c r="X85" s="16"/>
      <c r="Y85" s="16"/>
      <c r="Z85" s="16"/>
      <c r="AA85" s="13" t="s">
        <v>435</v>
      </c>
      <c r="AB85" s="13"/>
      <c r="AC85" s="27"/>
      <c r="AE85" s="12"/>
    </row>
    <row r="86" s="1" customFormat="1" spans="1:31">
      <c r="A86" s="12"/>
      <c r="B86" s="12"/>
      <c r="C86" s="13" t="s">
        <v>436</v>
      </c>
      <c r="D86" s="14">
        <v>106650</v>
      </c>
      <c r="E86" s="15">
        <f>SUM(G86:I86)</f>
        <v>106650</v>
      </c>
      <c r="F86" s="22"/>
      <c r="G86" s="15">
        <v>106650</v>
      </c>
      <c r="H86" s="15"/>
      <c r="I86" s="15"/>
      <c r="J86" s="15"/>
      <c r="K86" s="15"/>
      <c r="L86" s="15"/>
      <c r="M86" s="15"/>
      <c r="N86" s="15"/>
      <c r="O86" s="16"/>
      <c r="P86" s="16"/>
      <c r="Q86" s="16"/>
      <c r="R86" s="16"/>
      <c r="S86" s="16"/>
      <c r="T86" s="16"/>
      <c r="U86" s="16"/>
      <c r="V86" s="16"/>
      <c r="W86" s="16"/>
      <c r="X86" s="16"/>
      <c r="Y86" s="16"/>
      <c r="Z86" s="16"/>
      <c r="AA86" s="13"/>
      <c r="AB86" s="13"/>
      <c r="AC86" s="27"/>
      <c r="AE86" s="12"/>
    </row>
    <row r="87" s="1" customFormat="1" ht="37.5" spans="1:31">
      <c r="A87" s="12"/>
      <c r="B87" s="12"/>
      <c r="C87" s="13" t="s">
        <v>437</v>
      </c>
      <c r="D87" s="14">
        <v>270000</v>
      </c>
      <c r="E87" s="15">
        <f t="shared" si="4"/>
        <v>0</v>
      </c>
      <c r="F87" s="15"/>
      <c r="G87" s="15"/>
      <c r="H87" s="15"/>
      <c r="I87" s="15"/>
      <c r="J87" s="15"/>
      <c r="K87" s="15"/>
      <c r="L87" s="15"/>
      <c r="M87" s="15"/>
      <c r="N87" s="15"/>
      <c r="O87" s="16"/>
      <c r="P87" s="16"/>
      <c r="Q87" s="16"/>
      <c r="R87" s="16"/>
      <c r="S87" s="16"/>
      <c r="T87" s="16"/>
      <c r="U87" s="16"/>
      <c r="V87" s="16"/>
      <c r="W87" s="16"/>
      <c r="X87" s="16"/>
      <c r="Y87" s="16"/>
      <c r="Z87" s="16"/>
      <c r="AA87" s="13" t="s">
        <v>438</v>
      </c>
      <c r="AB87" s="13"/>
      <c r="AC87" s="27"/>
      <c r="AE87" s="12"/>
    </row>
    <row r="88" s="1" customFormat="1" ht="93.75" spans="1:31">
      <c r="A88" s="12"/>
      <c r="B88" s="12"/>
      <c r="C88" s="13" t="s">
        <v>100</v>
      </c>
      <c r="D88" s="14">
        <v>50000</v>
      </c>
      <c r="E88" s="15">
        <f t="shared" si="4"/>
        <v>0</v>
      </c>
      <c r="F88" s="15"/>
      <c r="G88" s="15"/>
      <c r="H88" s="15"/>
      <c r="I88" s="15"/>
      <c r="J88" s="15"/>
      <c r="K88" s="15"/>
      <c r="L88" s="15"/>
      <c r="M88" s="15"/>
      <c r="N88" s="15"/>
      <c r="O88" s="16"/>
      <c r="P88" s="16"/>
      <c r="Q88" s="16"/>
      <c r="R88" s="16"/>
      <c r="S88" s="16"/>
      <c r="T88" s="16"/>
      <c r="U88" s="16"/>
      <c r="V88" s="16"/>
      <c r="W88" s="16"/>
      <c r="X88" s="16"/>
      <c r="Y88" s="16"/>
      <c r="Z88" s="16"/>
      <c r="AA88" s="13" t="s">
        <v>101</v>
      </c>
      <c r="AB88" s="13"/>
      <c r="AC88" s="27"/>
      <c r="AE88" s="12"/>
    </row>
    <row r="89" s="1" customFormat="1" spans="1:31">
      <c r="A89" s="12"/>
      <c r="B89" s="12"/>
      <c r="C89" s="24" t="s">
        <v>439</v>
      </c>
      <c r="D89" s="14">
        <v>6000</v>
      </c>
      <c r="E89" s="15">
        <f t="shared" si="4"/>
        <v>302700</v>
      </c>
      <c r="F89" s="15">
        <v>6000</v>
      </c>
      <c r="G89" s="15"/>
      <c r="H89" s="15">
        <v>296700</v>
      </c>
      <c r="I89" s="15"/>
      <c r="J89" s="15"/>
      <c r="K89" s="15"/>
      <c r="L89" s="15"/>
      <c r="M89" s="15"/>
      <c r="N89" s="15"/>
      <c r="O89" s="16"/>
      <c r="P89" s="16"/>
      <c r="Q89" s="16"/>
      <c r="R89" s="16"/>
      <c r="S89" s="16"/>
      <c r="T89" s="16"/>
      <c r="U89" s="16"/>
      <c r="V89" s="16">
        <v>86895.82</v>
      </c>
      <c r="W89" s="16"/>
      <c r="X89" s="16"/>
      <c r="Y89" s="16"/>
      <c r="Z89" s="16"/>
      <c r="AA89" s="13" t="s">
        <v>363</v>
      </c>
      <c r="AB89" s="13"/>
      <c r="AC89" s="27">
        <v>2080199</v>
      </c>
      <c r="AD89" s="1">
        <v>30226</v>
      </c>
      <c r="AE89" s="12"/>
    </row>
    <row r="90" s="1" customFormat="1" ht="75" spans="1:31">
      <c r="A90" s="12"/>
      <c r="B90" s="12"/>
      <c r="C90" s="13" t="s">
        <v>440</v>
      </c>
      <c r="D90" s="14">
        <v>90000</v>
      </c>
      <c r="E90" s="15">
        <f t="shared" si="4"/>
        <v>0</v>
      </c>
      <c r="F90" s="15"/>
      <c r="G90" s="15"/>
      <c r="H90" s="15"/>
      <c r="I90" s="15"/>
      <c r="J90" s="15"/>
      <c r="K90" s="15"/>
      <c r="L90" s="15"/>
      <c r="M90" s="15"/>
      <c r="N90" s="15"/>
      <c r="O90" s="16"/>
      <c r="P90" s="16"/>
      <c r="Q90" s="16"/>
      <c r="R90" s="16"/>
      <c r="S90" s="16"/>
      <c r="T90" s="16"/>
      <c r="U90" s="16"/>
      <c r="V90" s="16"/>
      <c r="W90" s="16"/>
      <c r="X90" s="16"/>
      <c r="Y90" s="16"/>
      <c r="Z90" s="16"/>
      <c r="AA90" s="13" t="s">
        <v>441</v>
      </c>
      <c r="AB90" s="13"/>
      <c r="AC90" s="27"/>
      <c r="AE90" s="12"/>
    </row>
    <row r="91" s="1" customFormat="1" ht="75" spans="1:31">
      <c r="A91" s="12" t="s">
        <v>108</v>
      </c>
      <c r="B91" s="28" t="s">
        <v>103</v>
      </c>
      <c r="C91" s="13" t="s">
        <v>104</v>
      </c>
      <c r="D91" s="14">
        <v>1200000</v>
      </c>
      <c r="E91" s="15">
        <f t="shared" si="4"/>
        <v>0</v>
      </c>
      <c r="F91" s="15"/>
      <c r="G91" s="15"/>
      <c r="H91" s="15"/>
      <c r="I91" s="15"/>
      <c r="J91" s="15">
        <f>SUM(E91:E93)</f>
        <v>20685662</v>
      </c>
      <c r="K91" s="15">
        <f>SUM(M91:M93)</f>
        <v>0</v>
      </c>
      <c r="L91" s="15"/>
      <c r="M91" s="15">
        <f>SUM(O91:O93)</f>
        <v>0</v>
      </c>
      <c r="N91" s="15">
        <f>SUM(J91:M93)</f>
        <v>20685662</v>
      </c>
      <c r="O91" s="16"/>
      <c r="P91" s="16"/>
      <c r="Q91" s="16"/>
      <c r="R91" s="16"/>
      <c r="S91" s="16"/>
      <c r="T91" s="16"/>
      <c r="U91" s="16"/>
      <c r="V91" s="16"/>
      <c r="W91" s="16"/>
      <c r="X91" s="16"/>
      <c r="Y91" s="16"/>
      <c r="Z91" s="16"/>
      <c r="AA91" s="13" t="s">
        <v>105</v>
      </c>
      <c r="AB91" s="13"/>
      <c r="AC91" s="27"/>
      <c r="AE91" s="28" t="s">
        <v>442</v>
      </c>
    </row>
    <row r="92" s="1" customFormat="1" ht="37.5" spans="1:31">
      <c r="A92" s="12"/>
      <c r="B92" s="28"/>
      <c r="C92" s="13" t="s">
        <v>106</v>
      </c>
      <c r="D92" s="14">
        <v>4460000</v>
      </c>
      <c r="E92" s="15">
        <f t="shared" si="4"/>
        <v>3361642</v>
      </c>
      <c r="F92" s="15"/>
      <c r="G92" s="15">
        <v>3361642</v>
      </c>
      <c r="H92" s="15"/>
      <c r="I92" s="15"/>
      <c r="J92" s="15"/>
      <c r="K92" s="15"/>
      <c r="L92" s="15"/>
      <c r="M92" s="15"/>
      <c r="N92" s="15"/>
      <c r="O92" s="16"/>
      <c r="P92" s="16"/>
      <c r="Q92" s="16"/>
      <c r="R92" s="16"/>
      <c r="S92" s="16"/>
      <c r="T92" s="16"/>
      <c r="U92" s="16"/>
      <c r="V92" s="16"/>
      <c r="W92" s="16"/>
      <c r="X92" s="16"/>
      <c r="Y92" s="16"/>
      <c r="Z92" s="16"/>
      <c r="AA92" s="13" t="s">
        <v>443</v>
      </c>
      <c r="AB92" s="13"/>
      <c r="AC92" s="27"/>
      <c r="AE92" s="28"/>
    </row>
    <row r="93" spans="1:31">
      <c r="A93" s="12"/>
      <c r="B93" s="28"/>
      <c r="C93" s="16" t="s">
        <v>444</v>
      </c>
      <c r="D93" s="15"/>
      <c r="E93" s="15">
        <f t="shared" si="4"/>
        <v>17324020</v>
      </c>
      <c r="F93" s="15"/>
      <c r="G93" s="15"/>
      <c r="H93" s="15">
        <v>17324020</v>
      </c>
      <c r="I93" s="15"/>
      <c r="J93" s="15"/>
      <c r="K93" s="15"/>
      <c r="L93" s="15"/>
      <c r="M93" s="15"/>
      <c r="N93" s="15"/>
      <c r="O93" s="16"/>
      <c r="P93" s="16"/>
      <c r="Q93" s="16"/>
      <c r="R93" s="16"/>
      <c r="S93" s="16"/>
      <c r="T93" s="16"/>
      <c r="U93" s="16"/>
      <c r="V93" s="16"/>
      <c r="W93" s="16"/>
      <c r="X93" s="16"/>
      <c r="Y93" s="16"/>
      <c r="Z93" s="16"/>
      <c r="AA93" s="13" t="s">
        <v>363</v>
      </c>
      <c r="AB93" s="13"/>
      <c r="AC93" s="27">
        <v>2110402</v>
      </c>
      <c r="AD93" s="1">
        <v>30905</v>
      </c>
      <c r="AE93" s="28"/>
    </row>
    <row r="94" s="1" customFormat="1" spans="1:31">
      <c r="A94" s="12" t="s">
        <v>112</v>
      </c>
      <c r="B94" s="12" t="s">
        <v>314</v>
      </c>
      <c r="C94" s="16" t="s">
        <v>445</v>
      </c>
      <c r="D94" s="15">
        <v>260000</v>
      </c>
      <c r="E94" s="15">
        <f t="shared" si="4"/>
        <v>260000</v>
      </c>
      <c r="F94" s="15"/>
      <c r="G94" s="15"/>
      <c r="H94" s="15">
        <v>260000</v>
      </c>
      <c r="I94" s="15"/>
      <c r="J94" s="15">
        <f>SUM(E94:E99)</f>
        <v>500000</v>
      </c>
      <c r="K94" s="15">
        <v>420990.9</v>
      </c>
      <c r="L94" s="15">
        <v>40000</v>
      </c>
      <c r="M94" s="15">
        <f>SUM(O94:O99)</f>
        <v>0</v>
      </c>
      <c r="N94" s="15">
        <f>M94+L94+K94+J94</f>
        <v>960990.9</v>
      </c>
      <c r="O94" s="16"/>
      <c r="P94" s="16"/>
      <c r="Q94" s="16"/>
      <c r="R94" s="16"/>
      <c r="S94" s="16"/>
      <c r="T94" s="16"/>
      <c r="U94" s="16"/>
      <c r="V94" s="16"/>
      <c r="W94" s="16"/>
      <c r="X94" s="16"/>
      <c r="Y94" s="16"/>
      <c r="Z94" s="16"/>
      <c r="AA94" s="13" t="s">
        <v>363</v>
      </c>
      <c r="AB94" s="13"/>
      <c r="AC94" s="13">
        <v>2012999</v>
      </c>
      <c r="AD94" s="29">
        <v>30201</v>
      </c>
      <c r="AE94" s="12" t="s">
        <v>386</v>
      </c>
    </row>
    <row r="95" s="1" customFormat="1" ht="75" spans="1:31">
      <c r="A95" s="12"/>
      <c r="B95" s="12"/>
      <c r="C95" s="13" t="s">
        <v>446</v>
      </c>
      <c r="D95" s="15">
        <v>180000</v>
      </c>
      <c r="E95" s="15">
        <f t="shared" si="4"/>
        <v>0</v>
      </c>
      <c r="F95" s="15"/>
      <c r="G95" s="15"/>
      <c r="H95" s="15"/>
      <c r="I95" s="15"/>
      <c r="J95" s="15"/>
      <c r="K95" s="15"/>
      <c r="L95" s="15"/>
      <c r="M95" s="15"/>
      <c r="N95" s="15"/>
      <c r="O95" s="16"/>
      <c r="P95" s="16"/>
      <c r="Q95" s="16"/>
      <c r="R95" s="16"/>
      <c r="S95" s="16"/>
      <c r="T95" s="16"/>
      <c r="U95" s="16"/>
      <c r="V95" s="16"/>
      <c r="W95" s="16"/>
      <c r="X95" s="16"/>
      <c r="Y95" s="16"/>
      <c r="Z95" s="16"/>
      <c r="AA95" s="13" t="s">
        <v>447</v>
      </c>
      <c r="AB95" s="13"/>
      <c r="AC95" s="13"/>
      <c r="AD95" s="29"/>
      <c r="AE95" s="12"/>
    </row>
    <row r="96" s="1" customFormat="1" spans="1:31">
      <c r="A96" s="12"/>
      <c r="B96" s="12"/>
      <c r="C96" s="13" t="s">
        <v>315</v>
      </c>
      <c r="D96" s="15">
        <v>240000</v>
      </c>
      <c r="E96" s="15">
        <f>SUM(G96:I96)</f>
        <v>190000</v>
      </c>
      <c r="F96" s="19"/>
      <c r="G96" s="15">
        <v>190000</v>
      </c>
      <c r="H96" s="15"/>
      <c r="I96" s="15"/>
      <c r="J96" s="15"/>
      <c r="K96" s="15"/>
      <c r="L96" s="15"/>
      <c r="M96" s="15"/>
      <c r="N96" s="15"/>
      <c r="O96" s="16"/>
      <c r="P96" s="16"/>
      <c r="Q96" s="16"/>
      <c r="R96" s="16"/>
      <c r="S96" s="16"/>
      <c r="T96" s="16"/>
      <c r="U96" s="16">
        <f>26000</f>
        <v>26000</v>
      </c>
      <c r="V96" s="16"/>
      <c r="W96" s="16"/>
      <c r="X96" s="16"/>
      <c r="Y96" s="16"/>
      <c r="Z96" s="16"/>
      <c r="AA96" s="13" t="s">
        <v>448</v>
      </c>
      <c r="AB96" s="13"/>
      <c r="AC96" s="13">
        <v>2012999</v>
      </c>
      <c r="AD96" s="29">
        <v>30226</v>
      </c>
      <c r="AE96" s="12"/>
    </row>
    <row r="97" s="1" customFormat="1" spans="1:31">
      <c r="A97" s="12"/>
      <c r="B97" s="12"/>
      <c r="C97" s="16" t="s">
        <v>449</v>
      </c>
      <c r="D97" s="15">
        <v>50000</v>
      </c>
      <c r="E97" s="15">
        <f t="shared" si="4"/>
        <v>0</v>
      </c>
      <c r="F97" s="15"/>
      <c r="G97" s="15"/>
      <c r="H97" s="15"/>
      <c r="I97" s="15"/>
      <c r="J97" s="15"/>
      <c r="K97" s="15"/>
      <c r="L97" s="15"/>
      <c r="M97" s="15"/>
      <c r="N97" s="15"/>
      <c r="O97" s="16"/>
      <c r="P97" s="16"/>
      <c r="Q97" s="16"/>
      <c r="R97" s="16"/>
      <c r="S97" s="16"/>
      <c r="T97" s="16"/>
      <c r="U97" s="16"/>
      <c r="V97" s="16"/>
      <c r="W97" s="16"/>
      <c r="X97" s="16"/>
      <c r="Y97" s="16"/>
      <c r="Z97" s="16"/>
      <c r="AA97" s="13"/>
      <c r="AB97" s="13"/>
      <c r="AC97" s="13"/>
      <c r="AD97" s="29"/>
      <c r="AE97" s="12"/>
    </row>
    <row r="98" s="1" customFormat="1" spans="1:31">
      <c r="A98" s="12"/>
      <c r="B98" s="12"/>
      <c r="C98" s="16" t="s">
        <v>450</v>
      </c>
      <c r="D98" s="15">
        <v>100000</v>
      </c>
      <c r="E98" s="15">
        <f t="shared" si="4"/>
        <v>0</v>
      </c>
      <c r="F98" s="15"/>
      <c r="G98" s="15"/>
      <c r="H98" s="15"/>
      <c r="I98" s="15"/>
      <c r="J98" s="15"/>
      <c r="K98" s="15"/>
      <c r="L98" s="15"/>
      <c r="M98" s="15"/>
      <c r="N98" s="15"/>
      <c r="O98" s="16"/>
      <c r="P98" s="16"/>
      <c r="Q98" s="16"/>
      <c r="R98" s="16"/>
      <c r="S98" s="16"/>
      <c r="T98" s="16"/>
      <c r="U98" s="16"/>
      <c r="V98" s="16"/>
      <c r="W98" s="16"/>
      <c r="X98" s="16"/>
      <c r="Y98" s="16"/>
      <c r="Z98" s="16"/>
      <c r="AA98" s="13"/>
      <c r="AB98" s="13"/>
      <c r="AC98" s="13"/>
      <c r="AD98" s="29"/>
      <c r="AE98" s="12"/>
    </row>
    <row r="99" s="1" customFormat="1" spans="1:31">
      <c r="A99" s="12"/>
      <c r="B99" s="12"/>
      <c r="C99" s="16" t="s">
        <v>451</v>
      </c>
      <c r="D99" s="15">
        <v>150000</v>
      </c>
      <c r="E99" s="15">
        <f t="shared" si="4"/>
        <v>50000</v>
      </c>
      <c r="F99" s="15"/>
      <c r="G99" s="15">
        <v>50000</v>
      </c>
      <c r="H99" s="15"/>
      <c r="I99" s="15"/>
      <c r="J99" s="15"/>
      <c r="K99" s="15"/>
      <c r="L99" s="15"/>
      <c r="M99" s="15"/>
      <c r="N99" s="15"/>
      <c r="O99" s="16"/>
      <c r="P99" s="16"/>
      <c r="Q99" s="16"/>
      <c r="R99" s="16"/>
      <c r="S99" s="16"/>
      <c r="T99" s="16"/>
      <c r="U99" s="16"/>
      <c r="V99" s="16"/>
      <c r="W99" s="16"/>
      <c r="X99" s="16"/>
      <c r="Y99" s="16"/>
      <c r="Z99" s="16"/>
      <c r="AA99" s="13"/>
      <c r="AB99" s="13"/>
      <c r="AC99" s="13"/>
      <c r="AD99" s="29"/>
      <c r="AE99" s="12"/>
    </row>
    <row r="100" s="1" customFormat="1" spans="1:31">
      <c r="A100" s="12" t="s">
        <v>122</v>
      </c>
      <c r="B100" s="12" t="s">
        <v>452</v>
      </c>
      <c r="C100" s="13" t="s">
        <v>453</v>
      </c>
      <c r="D100" s="15"/>
      <c r="E100" s="15">
        <f>SUM(G100:I100)</f>
        <v>280000</v>
      </c>
      <c r="F100" s="19"/>
      <c r="G100" s="15">
        <v>280000</v>
      </c>
      <c r="H100" s="15"/>
      <c r="I100" s="15"/>
      <c r="J100" s="15">
        <f>SUM(E100:E112)</f>
        <v>61258177.91</v>
      </c>
      <c r="K100" s="15">
        <v>1562608.74</v>
      </c>
      <c r="L100" s="15">
        <v>580000</v>
      </c>
      <c r="M100" s="15">
        <f>SUM(O100:O112)</f>
        <v>0</v>
      </c>
      <c r="N100" s="15">
        <f>SUM(J100:M112)</f>
        <v>63400786.65</v>
      </c>
      <c r="O100" s="16"/>
      <c r="P100" s="16"/>
      <c r="Q100" s="16"/>
      <c r="R100" s="16"/>
      <c r="S100" s="16"/>
      <c r="T100" s="16"/>
      <c r="U100" s="16"/>
      <c r="V100" s="16"/>
      <c r="W100" s="16"/>
      <c r="X100" s="16"/>
      <c r="Y100" s="16"/>
      <c r="Z100" s="16"/>
      <c r="AA100" s="28" t="s">
        <v>454</v>
      </c>
      <c r="AB100" s="13"/>
      <c r="AC100" s="27"/>
      <c r="AE100" s="12" t="s">
        <v>455</v>
      </c>
    </row>
    <row r="101" s="1" customFormat="1" spans="1:31">
      <c r="A101" s="12"/>
      <c r="B101" s="12"/>
      <c r="C101" s="13" t="s">
        <v>110</v>
      </c>
      <c r="D101" s="15">
        <v>3000000</v>
      </c>
      <c r="E101" s="15">
        <f t="shared" si="4"/>
        <v>1969177.91</v>
      </c>
      <c r="F101" s="15">
        <v>1451000</v>
      </c>
      <c r="G101" s="15">
        <v>518177.91</v>
      </c>
      <c r="H101" s="15"/>
      <c r="I101" s="15"/>
      <c r="J101" s="15"/>
      <c r="K101" s="15"/>
      <c r="L101" s="15"/>
      <c r="M101" s="15"/>
      <c r="N101" s="15"/>
      <c r="O101" s="16"/>
      <c r="P101" s="16"/>
      <c r="Q101" s="16"/>
      <c r="R101" s="16"/>
      <c r="S101" s="16"/>
      <c r="T101" s="16"/>
      <c r="U101" s="16"/>
      <c r="V101" s="16"/>
      <c r="W101" s="16"/>
      <c r="X101" s="16"/>
      <c r="Y101" s="16"/>
      <c r="Z101" s="16"/>
      <c r="AA101" s="13"/>
      <c r="AB101" s="13"/>
      <c r="AC101" s="27">
        <v>2130205</v>
      </c>
      <c r="AD101" s="1">
        <v>30318</v>
      </c>
      <c r="AE101" s="12"/>
    </row>
    <row r="102" s="1" customFormat="1" spans="1:31">
      <c r="A102" s="12"/>
      <c r="B102" s="12"/>
      <c r="C102" s="16" t="s">
        <v>456</v>
      </c>
      <c r="D102" s="15">
        <v>1000000</v>
      </c>
      <c r="E102" s="15">
        <f t="shared" si="4"/>
        <v>0</v>
      </c>
      <c r="F102" s="15"/>
      <c r="G102" s="15"/>
      <c r="H102" s="15"/>
      <c r="I102" s="15"/>
      <c r="J102" s="15"/>
      <c r="K102" s="15"/>
      <c r="L102" s="15"/>
      <c r="M102" s="15"/>
      <c r="N102" s="15"/>
      <c r="O102" s="16"/>
      <c r="P102" s="16"/>
      <c r="Q102" s="16"/>
      <c r="R102" s="16"/>
      <c r="S102" s="16"/>
      <c r="T102" s="16"/>
      <c r="U102" s="16"/>
      <c r="V102" s="16"/>
      <c r="W102" s="16"/>
      <c r="X102" s="16"/>
      <c r="Y102" s="16"/>
      <c r="Z102" s="16"/>
      <c r="AA102" s="13"/>
      <c r="AB102" s="13"/>
      <c r="AC102" s="27"/>
      <c r="AE102" s="12"/>
    </row>
    <row r="103" s="1" customFormat="1" spans="1:31">
      <c r="A103" s="12"/>
      <c r="B103" s="12"/>
      <c r="C103" s="16" t="s">
        <v>457</v>
      </c>
      <c r="D103" s="15">
        <v>100000</v>
      </c>
      <c r="E103" s="15">
        <f t="shared" si="4"/>
        <v>0</v>
      </c>
      <c r="F103" s="15"/>
      <c r="G103" s="15"/>
      <c r="H103" s="15"/>
      <c r="I103" s="15"/>
      <c r="J103" s="15"/>
      <c r="K103" s="15"/>
      <c r="L103" s="15"/>
      <c r="M103" s="15"/>
      <c r="N103" s="15"/>
      <c r="O103" s="16"/>
      <c r="P103" s="16"/>
      <c r="Q103" s="16"/>
      <c r="R103" s="16"/>
      <c r="S103" s="16"/>
      <c r="T103" s="16"/>
      <c r="U103" s="16"/>
      <c r="V103" s="16"/>
      <c r="W103" s="16"/>
      <c r="X103" s="16"/>
      <c r="Y103" s="16"/>
      <c r="Z103" s="16"/>
      <c r="AA103" s="13"/>
      <c r="AB103" s="13"/>
      <c r="AC103" s="27"/>
      <c r="AE103" s="12"/>
    </row>
    <row r="104" s="1" customFormat="1" spans="1:31">
      <c r="A104" s="12"/>
      <c r="B104" s="12"/>
      <c r="C104" s="16" t="s">
        <v>458</v>
      </c>
      <c r="D104" s="15">
        <v>300000</v>
      </c>
      <c r="E104" s="15">
        <f t="shared" si="4"/>
        <v>0</v>
      </c>
      <c r="F104" s="15"/>
      <c r="G104" s="15"/>
      <c r="H104" s="15"/>
      <c r="I104" s="15"/>
      <c r="J104" s="15"/>
      <c r="K104" s="15"/>
      <c r="L104" s="15"/>
      <c r="M104" s="15"/>
      <c r="N104" s="15"/>
      <c r="O104" s="16"/>
      <c r="P104" s="16"/>
      <c r="Q104" s="16"/>
      <c r="R104" s="16"/>
      <c r="S104" s="16"/>
      <c r="T104" s="16"/>
      <c r="U104" s="16"/>
      <c r="V104" s="16"/>
      <c r="W104" s="16"/>
      <c r="X104" s="16"/>
      <c r="Y104" s="16"/>
      <c r="Z104" s="16"/>
      <c r="AA104" s="13"/>
      <c r="AB104" s="13"/>
      <c r="AC104" s="27"/>
      <c r="AE104" s="12"/>
    </row>
    <row r="105" s="1" customFormat="1" spans="1:31">
      <c r="A105" s="12"/>
      <c r="B105" s="12"/>
      <c r="C105" s="24" t="s">
        <v>459</v>
      </c>
      <c r="D105" s="15"/>
      <c r="E105" s="15">
        <f t="shared" si="4"/>
        <v>18800</v>
      </c>
      <c r="F105" s="15"/>
      <c r="G105" s="15"/>
      <c r="H105" s="15">
        <v>18800</v>
      </c>
      <c r="I105" s="15"/>
      <c r="J105" s="15"/>
      <c r="K105" s="15"/>
      <c r="L105" s="15"/>
      <c r="M105" s="15"/>
      <c r="N105" s="15"/>
      <c r="O105" s="16"/>
      <c r="P105" s="16"/>
      <c r="Q105" s="16"/>
      <c r="R105" s="16"/>
      <c r="S105" s="16"/>
      <c r="T105" s="16"/>
      <c r="U105" s="16"/>
      <c r="V105" s="16"/>
      <c r="W105" s="16"/>
      <c r="X105" s="16"/>
      <c r="Y105" s="16"/>
      <c r="Z105" s="16"/>
      <c r="AA105" s="13" t="s">
        <v>363</v>
      </c>
      <c r="AB105" s="13"/>
      <c r="AC105" s="27">
        <v>2110699</v>
      </c>
      <c r="AD105" s="1">
        <v>30305</v>
      </c>
      <c r="AE105" s="12"/>
    </row>
    <row r="106" s="1" customFormat="1" spans="1:31">
      <c r="A106" s="12"/>
      <c r="B106" s="12"/>
      <c r="C106" s="24" t="s">
        <v>460</v>
      </c>
      <c r="D106" s="15"/>
      <c r="E106" s="15">
        <f t="shared" si="4"/>
        <v>11725800</v>
      </c>
      <c r="F106" s="15"/>
      <c r="G106" s="15"/>
      <c r="H106" s="15">
        <v>11725800</v>
      </c>
      <c r="I106" s="15"/>
      <c r="J106" s="15"/>
      <c r="K106" s="15"/>
      <c r="L106" s="15"/>
      <c r="M106" s="15"/>
      <c r="N106" s="15"/>
      <c r="O106" s="16"/>
      <c r="P106" s="16">
        <v>-4200</v>
      </c>
      <c r="Q106" s="16"/>
      <c r="R106" s="16"/>
      <c r="S106" s="16"/>
      <c r="T106" s="16"/>
      <c r="U106" s="16"/>
      <c r="V106" s="16"/>
      <c r="W106" s="16"/>
      <c r="X106" s="16"/>
      <c r="Y106" s="16"/>
      <c r="Z106" s="16"/>
      <c r="AA106" s="13" t="s">
        <v>363</v>
      </c>
      <c r="AB106" s="13"/>
      <c r="AC106" s="27">
        <v>2110602</v>
      </c>
      <c r="AD106" s="1">
        <v>30305</v>
      </c>
      <c r="AE106" s="12"/>
    </row>
    <row r="107" s="1" customFormat="1" spans="1:31">
      <c r="A107" s="12"/>
      <c r="B107" s="12"/>
      <c r="C107" s="24" t="s">
        <v>461</v>
      </c>
      <c r="D107" s="15"/>
      <c r="E107" s="15">
        <f t="shared" si="4"/>
        <v>2030400</v>
      </c>
      <c r="F107" s="15"/>
      <c r="G107" s="15"/>
      <c r="H107" s="15">
        <v>2030400</v>
      </c>
      <c r="I107" s="15"/>
      <c r="J107" s="15"/>
      <c r="K107" s="15"/>
      <c r="L107" s="15"/>
      <c r="M107" s="15"/>
      <c r="N107" s="15"/>
      <c r="O107" s="16"/>
      <c r="P107" s="16"/>
      <c r="Q107" s="16"/>
      <c r="R107" s="16"/>
      <c r="S107" s="16"/>
      <c r="T107" s="30"/>
      <c r="U107" s="4"/>
      <c r="V107" s="16">
        <f>2030400</f>
        <v>2030400</v>
      </c>
      <c r="W107" s="16"/>
      <c r="X107" s="16"/>
      <c r="Y107" s="16"/>
      <c r="Z107" s="16"/>
      <c r="AA107" s="13" t="s">
        <v>363</v>
      </c>
      <c r="AB107" s="13"/>
      <c r="AC107" s="27">
        <v>2110899</v>
      </c>
      <c r="AD107" s="1">
        <v>30305</v>
      </c>
      <c r="AE107" s="12"/>
    </row>
    <row r="108" s="1" customFormat="1" spans="1:31">
      <c r="A108" s="12"/>
      <c r="B108" s="12"/>
      <c r="C108" s="24" t="s">
        <v>462</v>
      </c>
      <c r="D108" s="15"/>
      <c r="E108" s="15">
        <f t="shared" si="4"/>
        <v>35038000</v>
      </c>
      <c r="F108" s="15"/>
      <c r="G108" s="15"/>
      <c r="H108" s="15">
        <v>35038000</v>
      </c>
      <c r="I108" s="15"/>
      <c r="J108" s="15"/>
      <c r="K108" s="15"/>
      <c r="L108" s="15"/>
      <c r="M108" s="15"/>
      <c r="N108" s="15"/>
      <c r="O108" s="16"/>
      <c r="P108" s="16"/>
      <c r="Q108" s="16"/>
      <c r="R108" s="16"/>
      <c r="S108" s="16"/>
      <c r="T108" s="16"/>
      <c r="U108" s="16"/>
      <c r="V108" s="16"/>
      <c r="W108" s="16"/>
      <c r="X108" s="16"/>
      <c r="Y108" s="16"/>
      <c r="Z108" s="16"/>
      <c r="AA108" s="13"/>
      <c r="AB108" s="13"/>
      <c r="AC108" s="27">
        <v>2110501</v>
      </c>
      <c r="AD108" s="1">
        <v>30305</v>
      </c>
      <c r="AE108" s="12"/>
    </row>
    <row r="109" s="1" customFormat="1" spans="1:31">
      <c r="A109" s="12"/>
      <c r="B109" s="12"/>
      <c r="C109" s="24" t="s">
        <v>463</v>
      </c>
      <c r="D109" s="15"/>
      <c r="E109" s="15">
        <f t="shared" si="4"/>
        <v>660000</v>
      </c>
      <c r="F109" s="15"/>
      <c r="G109" s="15"/>
      <c r="H109" s="15">
        <v>660000</v>
      </c>
      <c r="I109" s="15"/>
      <c r="J109" s="15"/>
      <c r="K109" s="15"/>
      <c r="L109" s="15"/>
      <c r="M109" s="15"/>
      <c r="N109" s="15"/>
      <c r="O109" s="16"/>
      <c r="P109" s="16"/>
      <c r="Q109" s="16"/>
      <c r="R109" s="16"/>
      <c r="S109" s="16"/>
      <c r="T109" s="16"/>
      <c r="U109" s="16"/>
      <c r="V109" s="16"/>
      <c r="W109" s="16"/>
      <c r="X109" s="16"/>
      <c r="Y109" s="16"/>
      <c r="Z109" s="16"/>
      <c r="AA109" s="13" t="s">
        <v>363</v>
      </c>
      <c r="AB109" s="13"/>
      <c r="AC109" s="27">
        <v>2110401</v>
      </c>
      <c r="AD109" s="1">
        <v>30305</v>
      </c>
      <c r="AE109" s="12"/>
    </row>
    <row r="110" s="1" customFormat="1" spans="1:31">
      <c r="A110" s="12"/>
      <c r="B110" s="12"/>
      <c r="C110" s="24" t="s">
        <v>464</v>
      </c>
      <c r="D110" s="15"/>
      <c r="E110" s="15">
        <f t="shared" si="4"/>
        <v>8500000</v>
      </c>
      <c r="F110" s="15"/>
      <c r="G110" s="15"/>
      <c r="H110" s="15">
        <v>8500000</v>
      </c>
      <c r="I110" s="15"/>
      <c r="J110" s="15"/>
      <c r="K110" s="15"/>
      <c r="L110" s="15"/>
      <c r="M110" s="15"/>
      <c r="N110" s="15"/>
      <c r="O110" s="16"/>
      <c r="P110" s="16"/>
      <c r="Q110" s="16"/>
      <c r="R110" s="16"/>
      <c r="S110" s="16"/>
      <c r="T110" s="16"/>
      <c r="U110" s="16"/>
      <c r="V110" s="16"/>
      <c r="W110" s="16"/>
      <c r="X110" s="16"/>
      <c r="Y110" s="16"/>
      <c r="Z110" s="16"/>
      <c r="AA110" s="13" t="s">
        <v>363</v>
      </c>
      <c r="AB110" s="13"/>
      <c r="AC110" s="27">
        <v>2110501</v>
      </c>
      <c r="AD110" s="1">
        <v>30305</v>
      </c>
      <c r="AE110" s="12"/>
    </row>
    <row r="111" s="1" customFormat="1" spans="1:31">
      <c r="A111" s="12"/>
      <c r="B111" s="12"/>
      <c r="C111" s="24" t="s">
        <v>465</v>
      </c>
      <c r="D111" s="15"/>
      <c r="E111" s="15">
        <f t="shared" si="4"/>
        <v>1000000</v>
      </c>
      <c r="F111" s="15"/>
      <c r="G111" s="15"/>
      <c r="H111" s="15">
        <v>1000000</v>
      </c>
      <c r="I111" s="15"/>
      <c r="J111" s="15"/>
      <c r="K111" s="15"/>
      <c r="L111" s="15"/>
      <c r="M111" s="15"/>
      <c r="N111" s="15"/>
      <c r="O111" s="16"/>
      <c r="P111" s="16"/>
      <c r="Q111" s="16"/>
      <c r="R111" s="16"/>
      <c r="S111" s="16"/>
      <c r="T111" s="16"/>
      <c r="U111" s="16"/>
      <c r="V111" s="16"/>
      <c r="W111" s="16"/>
      <c r="X111" s="16"/>
      <c r="Y111" s="16"/>
      <c r="Z111" s="16"/>
      <c r="AA111" s="13" t="s">
        <v>363</v>
      </c>
      <c r="AB111" s="13"/>
      <c r="AC111" s="27">
        <v>2130299</v>
      </c>
      <c r="AD111" s="1">
        <v>39999</v>
      </c>
      <c r="AE111" s="12"/>
    </row>
    <row r="112" s="1" customFormat="1" spans="1:31">
      <c r="A112" s="12"/>
      <c r="B112" s="12"/>
      <c r="C112" s="24" t="s">
        <v>466</v>
      </c>
      <c r="D112" s="15"/>
      <c r="E112" s="15">
        <f t="shared" si="4"/>
        <v>36000</v>
      </c>
      <c r="F112" s="15"/>
      <c r="G112" s="15"/>
      <c r="H112" s="15">
        <v>36000</v>
      </c>
      <c r="I112" s="15"/>
      <c r="J112" s="15"/>
      <c r="K112" s="15"/>
      <c r="L112" s="15"/>
      <c r="M112" s="15"/>
      <c r="N112" s="15"/>
      <c r="O112" s="16"/>
      <c r="P112" s="16"/>
      <c r="Q112" s="16"/>
      <c r="R112" s="16"/>
      <c r="S112" s="16"/>
      <c r="T112" s="16"/>
      <c r="U112" s="16"/>
      <c r="V112" s="16"/>
      <c r="W112" s="16"/>
      <c r="X112" s="16"/>
      <c r="Y112" s="16"/>
      <c r="Z112" s="16"/>
      <c r="AA112" s="13" t="s">
        <v>363</v>
      </c>
      <c r="AB112" s="13"/>
      <c r="AC112" s="27">
        <v>2130299</v>
      </c>
      <c r="AD112" s="1">
        <v>39999</v>
      </c>
      <c r="AE112" s="12"/>
    </row>
    <row r="113" s="1" customFormat="1" spans="1:31">
      <c r="A113" s="12" t="s">
        <v>125</v>
      </c>
      <c r="B113" s="12" t="s">
        <v>113</v>
      </c>
      <c r="C113" s="13" t="s">
        <v>467</v>
      </c>
      <c r="D113" s="15">
        <v>150000</v>
      </c>
      <c r="E113" s="15">
        <f>SUM(G113:I113)</f>
        <v>150000</v>
      </c>
      <c r="F113" s="19"/>
      <c r="G113" s="15">
        <v>150000</v>
      </c>
      <c r="H113" s="15"/>
      <c r="I113" s="15"/>
      <c r="J113" s="15">
        <f>SUM(E113:E118)</f>
        <v>150000</v>
      </c>
      <c r="K113" s="15">
        <v>1692276.81</v>
      </c>
      <c r="L113" s="15">
        <v>220000</v>
      </c>
      <c r="M113" s="15">
        <f>SUM(O113:O118)</f>
        <v>0</v>
      </c>
      <c r="N113" s="15">
        <f>M113+L113+K113+J113</f>
        <v>2062276.81</v>
      </c>
      <c r="O113" s="16"/>
      <c r="P113" s="16"/>
      <c r="Q113" s="16"/>
      <c r="R113" s="16"/>
      <c r="S113" s="16"/>
      <c r="T113" s="16"/>
      <c r="U113" s="16"/>
      <c r="V113" s="16"/>
      <c r="W113" s="16"/>
      <c r="X113" s="16"/>
      <c r="Y113" s="16"/>
      <c r="Z113" s="16"/>
      <c r="AA113" s="13"/>
      <c r="AB113" s="13"/>
      <c r="AC113" s="27"/>
      <c r="AE113" s="12" t="s">
        <v>468</v>
      </c>
    </row>
    <row r="114" s="1" customFormat="1" spans="1:31">
      <c r="A114" s="12"/>
      <c r="B114" s="12"/>
      <c r="C114" s="13" t="s">
        <v>469</v>
      </c>
      <c r="D114" s="15">
        <v>129480</v>
      </c>
      <c r="E114" s="15">
        <f t="shared" ref="E114:E119" si="5">SUM(F114:I114)</f>
        <v>0</v>
      </c>
      <c r="F114" s="15"/>
      <c r="G114" s="15"/>
      <c r="H114" s="15"/>
      <c r="I114" s="15"/>
      <c r="J114" s="15"/>
      <c r="K114" s="15"/>
      <c r="L114" s="15"/>
      <c r="M114" s="15"/>
      <c r="N114" s="15"/>
      <c r="O114" s="16"/>
      <c r="P114" s="16"/>
      <c r="Q114" s="16"/>
      <c r="R114" s="16"/>
      <c r="S114" s="16"/>
      <c r="T114" s="16"/>
      <c r="U114" s="16"/>
      <c r="V114" s="16"/>
      <c r="W114" s="16"/>
      <c r="X114" s="16"/>
      <c r="Y114" s="16"/>
      <c r="Z114" s="16"/>
      <c r="AA114" s="13"/>
      <c r="AB114" s="13"/>
      <c r="AC114" s="27"/>
      <c r="AE114" s="12"/>
    </row>
    <row r="115" s="1" customFormat="1" ht="56.25" spans="1:31">
      <c r="A115" s="12"/>
      <c r="B115" s="12"/>
      <c r="C115" s="13" t="s">
        <v>114</v>
      </c>
      <c r="D115" s="15">
        <v>2359600</v>
      </c>
      <c r="E115" s="15">
        <f t="shared" si="5"/>
        <v>0</v>
      </c>
      <c r="F115" s="15"/>
      <c r="G115" s="15"/>
      <c r="H115" s="15"/>
      <c r="I115" s="15"/>
      <c r="J115" s="15"/>
      <c r="K115" s="15"/>
      <c r="L115" s="15"/>
      <c r="M115" s="15"/>
      <c r="N115" s="15"/>
      <c r="O115" s="16"/>
      <c r="P115" s="16"/>
      <c r="Q115" s="16"/>
      <c r="R115" s="16"/>
      <c r="S115" s="16"/>
      <c r="T115" s="16"/>
      <c r="U115" s="16"/>
      <c r="V115" s="16"/>
      <c r="W115" s="16"/>
      <c r="X115" s="16"/>
      <c r="Y115" s="16"/>
      <c r="Z115" s="16"/>
      <c r="AA115" s="13" t="s">
        <v>115</v>
      </c>
      <c r="AB115" s="13"/>
      <c r="AC115" s="27"/>
      <c r="AE115" s="12"/>
    </row>
    <row r="116" s="1" customFormat="1" ht="37.5" spans="1:31">
      <c r="A116" s="12"/>
      <c r="B116" s="12"/>
      <c r="C116" s="13" t="s">
        <v>116</v>
      </c>
      <c r="D116" s="15">
        <v>100000</v>
      </c>
      <c r="E116" s="15">
        <f t="shared" si="5"/>
        <v>0</v>
      </c>
      <c r="F116" s="15"/>
      <c r="G116" s="15"/>
      <c r="H116" s="15"/>
      <c r="I116" s="15"/>
      <c r="J116" s="15"/>
      <c r="K116" s="15"/>
      <c r="L116" s="15"/>
      <c r="M116" s="15"/>
      <c r="N116" s="15"/>
      <c r="O116" s="16"/>
      <c r="P116" s="16"/>
      <c r="Q116" s="16"/>
      <c r="R116" s="16"/>
      <c r="S116" s="16"/>
      <c r="T116" s="16"/>
      <c r="U116" s="16"/>
      <c r="V116" s="16"/>
      <c r="W116" s="16"/>
      <c r="X116" s="16"/>
      <c r="Y116" s="16"/>
      <c r="Z116" s="16"/>
      <c r="AA116" s="13" t="s">
        <v>470</v>
      </c>
      <c r="AB116" s="13"/>
      <c r="AC116" s="27"/>
      <c r="AE116" s="12"/>
    </row>
    <row r="117" s="1" customFormat="1" spans="1:31">
      <c r="A117" s="12"/>
      <c r="B117" s="12"/>
      <c r="C117" s="13" t="s">
        <v>118</v>
      </c>
      <c r="D117" s="15">
        <v>52500</v>
      </c>
      <c r="E117" s="15">
        <f t="shared" si="5"/>
        <v>0</v>
      </c>
      <c r="F117" s="15"/>
      <c r="G117" s="15"/>
      <c r="H117" s="15"/>
      <c r="I117" s="15"/>
      <c r="J117" s="15"/>
      <c r="K117" s="15"/>
      <c r="L117" s="15"/>
      <c r="M117" s="15"/>
      <c r="N117" s="15"/>
      <c r="O117" s="16"/>
      <c r="P117" s="16"/>
      <c r="Q117" s="16"/>
      <c r="R117" s="16"/>
      <c r="S117" s="16"/>
      <c r="T117" s="16"/>
      <c r="U117" s="16"/>
      <c r="V117" s="16"/>
      <c r="W117" s="16"/>
      <c r="X117" s="16"/>
      <c r="Y117" s="16"/>
      <c r="Z117" s="16"/>
      <c r="AA117" s="13" t="s">
        <v>119</v>
      </c>
      <c r="AB117" s="13"/>
      <c r="AC117" s="27"/>
      <c r="AE117" s="12"/>
    </row>
    <row r="118" s="1" customFormat="1" spans="1:31">
      <c r="A118" s="12"/>
      <c r="B118" s="12"/>
      <c r="C118" s="13" t="s">
        <v>120</v>
      </c>
      <c r="D118" s="15">
        <v>400000</v>
      </c>
      <c r="E118" s="15">
        <f t="shared" si="5"/>
        <v>0</v>
      </c>
      <c r="F118" s="15"/>
      <c r="G118" s="15"/>
      <c r="H118" s="15"/>
      <c r="I118" s="15"/>
      <c r="J118" s="15"/>
      <c r="K118" s="15"/>
      <c r="L118" s="15"/>
      <c r="M118" s="15"/>
      <c r="N118" s="15"/>
      <c r="O118" s="16"/>
      <c r="P118" s="16"/>
      <c r="Q118" s="16"/>
      <c r="R118" s="16"/>
      <c r="S118" s="16"/>
      <c r="T118" s="16"/>
      <c r="U118" s="16"/>
      <c r="V118" s="16"/>
      <c r="W118" s="16"/>
      <c r="X118" s="16"/>
      <c r="Y118" s="16"/>
      <c r="Z118" s="16"/>
      <c r="AA118" s="13" t="s">
        <v>206</v>
      </c>
      <c r="AB118" s="13"/>
      <c r="AC118" s="27"/>
      <c r="AE118" s="12"/>
    </row>
    <row r="119" s="1" customFormat="1" spans="1:31">
      <c r="A119" s="12" t="s">
        <v>132</v>
      </c>
      <c r="B119" s="12" t="s">
        <v>471</v>
      </c>
      <c r="C119" s="13" t="s">
        <v>472</v>
      </c>
      <c r="D119" s="15">
        <v>4902000</v>
      </c>
      <c r="E119" s="15">
        <f t="shared" si="5"/>
        <v>4902000</v>
      </c>
      <c r="F119" s="15">
        <v>4902000</v>
      </c>
      <c r="G119" s="15"/>
      <c r="H119" s="15"/>
      <c r="I119" s="15"/>
      <c r="J119" s="15">
        <f>SUM(E119:E127)</f>
        <v>84983700</v>
      </c>
      <c r="K119" s="15">
        <v>1257872.89</v>
      </c>
      <c r="L119" s="15">
        <v>200000</v>
      </c>
      <c r="M119" s="15">
        <f>SUM(O119:O127)</f>
        <v>0</v>
      </c>
      <c r="N119" s="15">
        <f>SUM(J119:M127)</f>
        <v>86441572.89</v>
      </c>
      <c r="O119" s="16"/>
      <c r="P119" s="16"/>
      <c r="Q119" s="16"/>
      <c r="R119" s="16"/>
      <c r="S119" s="16"/>
      <c r="T119" s="16"/>
      <c r="U119" s="16">
        <f>3100</f>
        <v>3100</v>
      </c>
      <c r="V119" s="16"/>
      <c r="W119" s="16"/>
      <c r="X119" s="16"/>
      <c r="Y119" s="16"/>
      <c r="Z119" s="16"/>
      <c r="AA119" s="31">
        <v>0.1</v>
      </c>
      <c r="AB119" s="13"/>
      <c r="AC119" s="27">
        <v>2130507</v>
      </c>
      <c r="AD119" s="1">
        <v>39999</v>
      </c>
      <c r="AE119" s="12" t="s">
        <v>473</v>
      </c>
    </row>
    <row r="120" s="1" customFormat="1" ht="37.5" spans="1:31">
      <c r="A120" s="12"/>
      <c r="B120" s="12"/>
      <c r="C120" s="13" t="s">
        <v>474</v>
      </c>
      <c r="D120" s="15">
        <v>5500700</v>
      </c>
      <c r="E120" s="15">
        <f>H120+G120+F120+I127+I120</f>
        <v>5500700</v>
      </c>
      <c r="F120" s="15">
        <v>5500700</v>
      </c>
      <c r="G120" s="15"/>
      <c r="H120" s="29"/>
      <c r="I120" s="15"/>
      <c r="J120" s="15"/>
      <c r="K120" s="15"/>
      <c r="L120" s="15"/>
      <c r="M120" s="15"/>
      <c r="N120" s="15"/>
      <c r="O120" s="16"/>
      <c r="P120" s="16"/>
      <c r="Q120" s="16"/>
      <c r="R120" s="16"/>
      <c r="S120" s="16"/>
      <c r="T120" s="16"/>
      <c r="U120" s="16"/>
      <c r="V120" s="16"/>
      <c r="W120" s="16"/>
      <c r="X120" s="16"/>
      <c r="Y120" s="16"/>
      <c r="Z120" s="16"/>
      <c r="AA120" s="31"/>
      <c r="AB120" s="13"/>
      <c r="AC120" s="27"/>
      <c r="AE120" s="12"/>
    </row>
    <row r="121" s="1" customFormat="1" ht="37.5" spans="1:31">
      <c r="A121" s="12"/>
      <c r="B121" s="12"/>
      <c r="C121" s="13" t="s">
        <v>475</v>
      </c>
      <c r="D121" s="15">
        <v>861400</v>
      </c>
      <c r="E121" s="15">
        <f>SUM(F121:I121)</f>
        <v>861400</v>
      </c>
      <c r="F121" s="15">
        <f>509000+352400</f>
        <v>861400</v>
      </c>
      <c r="G121" s="15"/>
      <c r="H121" s="29"/>
      <c r="I121" s="15"/>
      <c r="J121" s="15"/>
      <c r="K121" s="15"/>
      <c r="L121" s="15"/>
      <c r="M121" s="15"/>
      <c r="N121" s="15"/>
      <c r="O121" s="16"/>
      <c r="P121" s="16"/>
      <c r="Q121" s="16"/>
      <c r="R121" s="16"/>
      <c r="S121" s="16"/>
      <c r="T121" s="16"/>
      <c r="U121" s="16"/>
      <c r="V121" s="16"/>
      <c r="W121" s="16"/>
      <c r="X121" s="16"/>
      <c r="Y121" s="16"/>
      <c r="Z121" s="16"/>
      <c r="AA121" s="13" t="s">
        <v>363</v>
      </c>
      <c r="AB121" s="13"/>
      <c r="AC121" s="27">
        <v>2130504</v>
      </c>
      <c r="AD121" s="1">
        <v>30905</v>
      </c>
      <c r="AE121" s="12"/>
    </row>
    <row r="122" s="1" customFormat="1" ht="37.5" spans="1:31">
      <c r="A122" s="12"/>
      <c r="B122" s="12"/>
      <c r="C122" s="13" t="s">
        <v>476</v>
      </c>
      <c r="D122" s="15">
        <v>2022000</v>
      </c>
      <c r="E122" s="15">
        <f>H122+G122+F122+I122</f>
        <v>2022000</v>
      </c>
      <c r="F122" s="15">
        <v>2022000</v>
      </c>
      <c r="G122" s="15"/>
      <c r="H122" s="29"/>
      <c r="I122" s="15"/>
      <c r="J122" s="15"/>
      <c r="K122" s="15"/>
      <c r="L122" s="15"/>
      <c r="M122" s="15"/>
      <c r="N122" s="15"/>
      <c r="O122" s="16"/>
      <c r="P122" s="16"/>
      <c r="Q122" s="16"/>
      <c r="R122" s="16"/>
      <c r="S122" s="16"/>
      <c r="T122" s="16"/>
      <c r="U122" s="16"/>
      <c r="V122" s="16"/>
      <c r="W122" s="16"/>
      <c r="X122" s="16"/>
      <c r="Y122" s="16"/>
      <c r="Z122" s="16"/>
      <c r="AA122" s="13"/>
      <c r="AB122" s="13"/>
      <c r="AC122" s="27"/>
      <c r="AE122" s="12"/>
    </row>
    <row r="123" s="1" customFormat="1" ht="37.5" spans="1:31">
      <c r="A123" s="12"/>
      <c r="B123" s="12"/>
      <c r="C123" s="13" t="s">
        <v>477</v>
      </c>
      <c r="D123" s="15">
        <v>460000</v>
      </c>
      <c r="E123" s="15">
        <f>F123+G123+H123+I123</f>
        <v>460000</v>
      </c>
      <c r="F123" s="15">
        <v>460000</v>
      </c>
      <c r="G123" s="15"/>
      <c r="H123" s="29"/>
      <c r="I123" s="15"/>
      <c r="J123" s="15"/>
      <c r="K123" s="15"/>
      <c r="L123" s="15"/>
      <c r="M123" s="15"/>
      <c r="N123" s="15"/>
      <c r="O123" s="16"/>
      <c r="P123" s="16"/>
      <c r="Q123" s="16"/>
      <c r="R123" s="16"/>
      <c r="S123" s="16"/>
      <c r="T123" s="16"/>
      <c r="U123" s="16"/>
      <c r="V123" s="16"/>
      <c r="W123" s="16"/>
      <c r="X123" s="16"/>
      <c r="Y123" s="16"/>
      <c r="Z123" s="16"/>
      <c r="AA123" s="13"/>
      <c r="AB123" s="13"/>
      <c r="AC123" s="27"/>
      <c r="AE123" s="12"/>
    </row>
    <row r="124" s="1" customFormat="1" ht="37.5" spans="1:31">
      <c r="A124" s="12"/>
      <c r="B124" s="12"/>
      <c r="C124" s="13" t="s">
        <v>478</v>
      </c>
      <c r="D124" s="15">
        <v>3650200</v>
      </c>
      <c r="E124" s="15">
        <f>F124+G124+H124+I124</f>
        <v>3650200</v>
      </c>
      <c r="F124" s="15">
        <v>3650200</v>
      </c>
      <c r="G124" s="15"/>
      <c r="H124" s="29"/>
      <c r="I124" s="15"/>
      <c r="J124" s="15"/>
      <c r="K124" s="15"/>
      <c r="L124" s="15"/>
      <c r="M124" s="15"/>
      <c r="N124" s="15"/>
      <c r="O124" s="16"/>
      <c r="P124" s="16"/>
      <c r="Q124" s="16"/>
      <c r="R124" s="16"/>
      <c r="S124" s="16"/>
      <c r="T124" s="16"/>
      <c r="U124" s="16"/>
      <c r="V124" s="16"/>
      <c r="W124" s="16"/>
      <c r="X124" s="16"/>
      <c r="Y124" s="16"/>
      <c r="Z124" s="16"/>
      <c r="AA124" s="13"/>
      <c r="AB124" s="13"/>
      <c r="AC124" s="27"/>
      <c r="AE124" s="12"/>
    </row>
    <row r="125" s="1" customFormat="1" ht="37.5" spans="1:31">
      <c r="A125" s="12"/>
      <c r="B125" s="12"/>
      <c r="C125" s="13" t="s">
        <v>479</v>
      </c>
      <c r="D125" s="15">
        <v>39976500</v>
      </c>
      <c r="E125" s="15">
        <f>F125+G125+H125+I125</f>
        <v>39976500</v>
      </c>
      <c r="F125" s="15">
        <v>39976500</v>
      </c>
      <c r="G125" s="15"/>
      <c r="H125" s="29"/>
      <c r="I125" s="15"/>
      <c r="J125" s="15"/>
      <c r="K125" s="15"/>
      <c r="L125" s="15"/>
      <c r="M125" s="15"/>
      <c r="N125" s="15"/>
      <c r="O125" s="16"/>
      <c r="P125" s="16"/>
      <c r="Q125" s="16"/>
      <c r="R125" s="16"/>
      <c r="S125" s="16"/>
      <c r="T125" s="16"/>
      <c r="U125" s="16"/>
      <c r="V125" s="16"/>
      <c r="W125" s="16"/>
      <c r="X125" s="16"/>
      <c r="Y125" s="16"/>
      <c r="Z125" s="16"/>
      <c r="AA125" s="13"/>
      <c r="AB125" s="13"/>
      <c r="AC125" s="27"/>
      <c r="AE125" s="12"/>
    </row>
    <row r="126" s="1" customFormat="1" ht="37.5" spans="1:31">
      <c r="A126" s="12"/>
      <c r="B126" s="12"/>
      <c r="C126" s="13" t="s">
        <v>480</v>
      </c>
      <c r="D126" s="15">
        <v>20000000</v>
      </c>
      <c r="E126" s="15">
        <f>F126+G126+H126+I126</f>
        <v>20000000</v>
      </c>
      <c r="F126" s="15">
        <v>20000000</v>
      </c>
      <c r="G126" s="15"/>
      <c r="H126" s="15"/>
      <c r="I126" s="15"/>
      <c r="J126" s="15"/>
      <c r="K126" s="15"/>
      <c r="L126" s="15"/>
      <c r="M126" s="15"/>
      <c r="N126" s="15"/>
      <c r="O126" s="16"/>
      <c r="P126" s="16"/>
      <c r="Q126" s="16"/>
      <c r="R126" s="16"/>
      <c r="S126" s="16"/>
      <c r="T126" s="16"/>
      <c r="U126" s="16"/>
      <c r="V126" s="16"/>
      <c r="W126" s="16"/>
      <c r="X126" s="16"/>
      <c r="Y126" s="16"/>
      <c r="Z126" s="16"/>
      <c r="AA126" s="13"/>
      <c r="AB126" s="13"/>
      <c r="AC126" s="27"/>
      <c r="AE126" s="12"/>
    </row>
    <row r="127" s="1" customFormat="1" ht="37.5" spans="1:31">
      <c r="A127" s="12"/>
      <c r="B127" s="12"/>
      <c r="C127" s="13" t="s">
        <v>481</v>
      </c>
      <c r="D127" s="15">
        <v>7610900</v>
      </c>
      <c r="E127" s="15">
        <f>F127+G127+H127+I127</f>
        <v>7610900</v>
      </c>
      <c r="F127" s="15">
        <v>7610900</v>
      </c>
      <c r="G127" s="29"/>
      <c r="H127" s="29"/>
      <c r="I127" s="15"/>
      <c r="J127" s="15"/>
      <c r="K127" s="15"/>
      <c r="L127" s="15"/>
      <c r="M127" s="15"/>
      <c r="N127" s="15"/>
      <c r="O127" s="16"/>
      <c r="P127" s="16"/>
      <c r="Q127" s="16"/>
      <c r="R127" s="16"/>
      <c r="S127" s="16"/>
      <c r="T127" s="16"/>
      <c r="U127" s="16"/>
      <c r="V127" s="16">
        <f>30000000</f>
        <v>30000000</v>
      </c>
      <c r="W127" s="16"/>
      <c r="X127" s="16"/>
      <c r="Y127" s="16"/>
      <c r="Z127" s="16"/>
      <c r="AA127" s="13" t="s">
        <v>363</v>
      </c>
      <c r="AB127" s="13"/>
      <c r="AC127" s="27">
        <v>2130505</v>
      </c>
      <c r="AD127" s="1">
        <v>30905</v>
      </c>
      <c r="AE127" s="12"/>
    </row>
    <row r="128" s="1" customFormat="1" spans="1:31">
      <c r="A128" s="12" t="s">
        <v>145</v>
      </c>
      <c r="B128" s="12" t="s">
        <v>123</v>
      </c>
      <c r="C128" s="13" t="s">
        <v>124</v>
      </c>
      <c r="D128" s="15">
        <v>100000</v>
      </c>
      <c r="E128" s="15">
        <f t="shared" ref="E127:E174" si="6">SUM(F128:I128)</f>
        <v>0</v>
      </c>
      <c r="F128" s="15"/>
      <c r="G128" s="15"/>
      <c r="H128" s="15"/>
      <c r="I128" s="15"/>
      <c r="J128" s="15">
        <f>E128</f>
        <v>0</v>
      </c>
      <c r="K128" s="15">
        <v>1514083.04</v>
      </c>
      <c r="L128" s="15">
        <v>160000</v>
      </c>
      <c r="M128" s="15">
        <f>O128</f>
        <v>0</v>
      </c>
      <c r="N128" s="15">
        <f>SUM(J128:M128)</f>
        <v>1674083.04</v>
      </c>
      <c r="O128" s="16"/>
      <c r="P128" s="16"/>
      <c r="Q128" s="16"/>
      <c r="R128" s="16"/>
      <c r="S128" s="16"/>
      <c r="T128" s="16"/>
      <c r="U128" s="16"/>
      <c r="V128" s="16"/>
      <c r="W128" s="16"/>
      <c r="X128" s="16"/>
      <c r="Y128" s="16"/>
      <c r="Z128" s="16"/>
      <c r="AA128" s="13"/>
      <c r="AB128" s="13"/>
      <c r="AC128" s="27"/>
      <c r="AE128" s="12" t="s">
        <v>482</v>
      </c>
    </row>
    <row r="129" s="1" customFormat="1" spans="1:31">
      <c r="A129" s="12" t="s">
        <v>150</v>
      </c>
      <c r="B129" s="12" t="s">
        <v>126</v>
      </c>
      <c r="C129" s="13" t="s">
        <v>127</v>
      </c>
      <c r="D129" s="15">
        <v>575000</v>
      </c>
      <c r="E129" s="15">
        <f t="shared" si="6"/>
        <v>90000</v>
      </c>
      <c r="F129" s="15"/>
      <c r="G129" s="15">
        <v>90000</v>
      </c>
      <c r="H129" s="15"/>
      <c r="I129" s="15"/>
      <c r="J129" s="15">
        <f>SUM(E129:E134)</f>
        <v>1388500</v>
      </c>
      <c r="K129" s="15">
        <v>1316294.03</v>
      </c>
      <c r="L129" s="15">
        <v>120000</v>
      </c>
      <c r="M129" s="15">
        <f>SUM(O129:O134)</f>
        <v>0</v>
      </c>
      <c r="N129" s="15">
        <f>SUM(J129:M134)</f>
        <v>2824794.03</v>
      </c>
      <c r="O129" s="16"/>
      <c r="P129" s="16"/>
      <c r="Q129" s="16"/>
      <c r="R129" s="16"/>
      <c r="S129" s="16"/>
      <c r="T129" s="16"/>
      <c r="U129" s="16"/>
      <c r="V129" s="16"/>
      <c r="W129" s="16"/>
      <c r="X129" s="16"/>
      <c r="Y129" s="16"/>
      <c r="Z129" s="16"/>
      <c r="AA129" s="13"/>
      <c r="AB129" s="13"/>
      <c r="AC129" s="27"/>
      <c r="AE129" s="12" t="s">
        <v>483</v>
      </c>
    </row>
    <row r="130" s="1" customFormat="1" spans="1:31">
      <c r="A130" s="12"/>
      <c r="B130" s="12"/>
      <c r="C130" s="13" t="s">
        <v>129</v>
      </c>
      <c r="D130" s="15">
        <v>90000</v>
      </c>
      <c r="E130" s="15">
        <f>SUM(G130:I130)</f>
        <v>0</v>
      </c>
      <c r="F130" s="22"/>
      <c r="G130" s="20"/>
      <c r="H130" s="15"/>
      <c r="I130" s="15"/>
      <c r="J130" s="15"/>
      <c r="K130" s="15"/>
      <c r="L130" s="15"/>
      <c r="M130" s="15"/>
      <c r="N130" s="15"/>
      <c r="O130" s="16"/>
      <c r="P130" s="16"/>
      <c r="Q130" s="16"/>
      <c r="R130" s="16"/>
      <c r="S130" s="16"/>
      <c r="T130" s="16"/>
      <c r="U130" s="16"/>
      <c r="V130" s="16"/>
      <c r="W130" s="16"/>
      <c r="X130" s="16"/>
      <c r="Y130" s="16"/>
      <c r="Z130" s="16"/>
      <c r="AA130" s="13"/>
      <c r="AB130" s="13"/>
      <c r="AC130" s="27"/>
      <c r="AE130" s="12"/>
    </row>
    <row r="131" s="1" customFormat="1" ht="37.5" spans="1:31">
      <c r="A131" s="12"/>
      <c r="B131" s="12"/>
      <c r="C131" s="13" t="s">
        <v>484</v>
      </c>
      <c r="D131" s="15">
        <v>598500</v>
      </c>
      <c r="E131" s="15">
        <f>SUM(G131:I131)</f>
        <v>598500</v>
      </c>
      <c r="F131" s="15"/>
      <c r="G131" s="15">
        <v>598500</v>
      </c>
      <c r="H131" s="15"/>
      <c r="I131" s="15"/>
      <c r="J131" s="15"/>
      <c r="K131" s="15"/>
      <c r="L131" s="15"/>
      <c r="M131" s="15"/>
      <c r="N131" s="15"/>
      <c r="O131" s="16"/>
      <c r="P131" s="16"/>
      <c r="Q131" s="16"/>
      <c r="R131" s="16"/>
      <c r="S131" s="16"/>
      <c r="T131" s="16"/>
      <c r="U131" s="16"/>
      <c r="V131" s="16"/>
      <c r="W131" s="16"/>
      <c r="X131" s="16"/>
      <c r="Y131" s="16"/>
      <c r="Z131" s="16"/>
      <c r="AA131" s="13" t="s">
        <v>485</v>
      </c>
      <c r="AB131" s="13"/>
      <c r="AC131" s="27"/>
      <c r="AE131" s="12"/>
    </row>
    <row r="132" s="1" customFormat="1" spans="1:31">
      <c r="A132" s="12"/>
      <c r="B132" s="12"/>
      <c r="C132" s="32" t="s">
        <v>130</v>
      </c>
      <c r="D132" s="15">
        <v>1500000</v>
      </c>
      <c r="E132" s="15">
        <f t="shared" si="6"/>
        <v>0</v>
      </c>
      <c r="F132" s="15"/>
      <c r="G132" s="15"/>
      <c r="H132" s="15"/>
      <c r="I132" s="15"/>
      <c r="J132" s="15"/>
      <c r="K132" s="15"/>
      <c r="L132" s="15"/>
      <c r="M132" s="15"/>
      <c r="N132" s="15"/>
      <c r="O132" s="16"/>
      <c r="P132" s="16"/>
      <c r="Q132" s="16"/>
      <c r="R132" s="16"/>
      <c r="S132" s="16"/>
      <c r="T132" s="16"/>
      <c r="U132" s="16"/>
      <c r="V132" s="16"/>
      <c r="W132" s="16"/>
      <c r="X132" s="16"/>
      <c r="Y132" s="16"/>
      <c r="Z132" s="16"/>
      <c r="AA132" s="13" t="s">
        <v>486</v>
      </c>
      <c r="AB132" s="13"/>
      <c r="AC132" s="27"/>
      <c r="AE132" s="12"/>
    </row>
    <row r="133" s="1" customFormat="1" spans="1:31">
      <c r="A133" s="12"/>
      <c r="B133" s="12"/>
      <c r="C133" s="13" t="s">
        <v>487</v>
      </c>
      <c r="D133" s="15">
        <v>565900</v>
      </c>
      <c r="E133" s="15">
        <f t="shared" si="6"/>
        <v>0</v>
      </c>
      <c r="F133" s="15"/>
      <c r="G133" s="15"/>
      <c r="H133" s="15"/>
      <c r="I133" s="15"/>
      <c r="J133" s="15"/>
      <c r="K133" s="15"/>
      <c r="L133" s="15"/>
      <c r="M133" s="15"/>
      <c r="N133" s="15"/>
      <c r="O133" s="16"/>
      <c r="P133" s="16"/>
      <c r="Q133" s="16"/>
      <c r="R133" s="16"/>
      <c r="S133" s="16"/>
      <c r="T133" s="16"/>
      <c r="U133" s="16"/>
      <c r="V133" s="16"/>
      <c r="W133" s="16"/>
      <c r="X133" s="16"/>
      <c r="Y133" s="16"/>
      <c r="Z133" s="16"/>
      <c r="AA133" s="13"/>
      <c r="AB133" s="13"/>
      <c r="AC133" s="27"/>
      <c r="AE133" s="12"/>
    </row>
    <row r="134" s="1" customFormat="1" spans="1:31">
      <c r="A134" s="12"/>
      <c r="B134" s="12"/>
      <c r="C134" s="16" t="s">
        <v>488</v>
      </c>
      <c r="D134" s="15">
        <v>700000</v>
      </c>
      <c r="E134" s="15">
        <f>D134</f>
        <v>700000</v>
      </c>
      <c r="F134" s="15">
        <v>700000</v>
      </c>
      <c r="G134" s="15"/>
      <c r="H134" s="15"/>
      <c r="I134" s="15"/>
      <c r="J134" s="15"/>
      <c r="K134" s="15"/>
      <c r="L134" s="15"/>
      <c r="M134" s="15"/>
      <c r="N134" s="15"/>
      <c r="O134" s="16"/>
      <c r="P134" s="16"/>
      <c r="Q134" s="16"/>
      <c r="R134" s="16"/>
      <c r="S134" s="16"/>
      <c r="T134" s="16"/>
      <c r="U134" s="16"/>
      <c r="V134" s="16"/>
      <c r="W134" s="16"/>
      <c r="X134" s="16"/>
      <c r="Y134" s="16"/>
      <c r="Z134" s="16"/>
      <c r="AA134" s="13"/>
      <c r="AB134" s="13"/>
      <c r="AC134" s="27"/>
      <c r="AE134" s="12"/>
    </row>
    <row r="135" s="1" customFormat="1" spans="1:31">
      <c r="A135" s="12" t="s">
        <v>157</v>
      </c>
      <c r="B135" s="12" t="s">
        <v>133</v>
      </c>
      <c r="C135" s="13" t="s">
        <v>134</v>
      </c>
      <c r="D135" s="15">
        <v>8327300</v>
      </c>
      <c r="E135" s="15">
        <f t="shared" si="6"/>
        <v>0</v>
      </c>
      <c r="F135" s="15"/>
      <c r="G135" s="15"/>
      <c r="H135" s="15"/>
      <c r="I135" s="15"/>
      <c r="J135" s="15">
        <f>SUM(E135:E147)</f>
        <v>9351348.32</v>
      </c>
      <c r="K135" s="15">
        <v>2099892.75</v>
      </c>
      <c r="L135" s="15">
        <v>260000</v>
      </c>
      <c r="M135" s="15">
        <f>SUM(O135:O147)</f>
        <v>0</v>
      </c>
      <c r="N135" s="15">
        <f>SUM(J135:M147)</f>
        <v>11711241.07</v>
      </c>
      <c r="O135" s="16"/>
      <c r="P135" s="16"/>
      <c r="Q135" s="16"/>
      <c r="R135" s="16"/>
      <c r="S135" s="16"/>
      <c r="T135" s="16"/>
      <c r="U135" s="16"/>
      <c r="V135" s="16"/>
      <c r="W135" s="16"/>
      <c r="X135" s="16"/>
      <c r="Y135" s="16"/>
      <c r="Z135" s="16"/>
      <c r="AA135" s="13" t="s">
        <v>135</v>
      </c>
      <c r="AB135" s="13"/>
      <c r="AC135" s="27"/>
      <c r="AE135" s="12" t="s">
        <v>489</v>
      </c>
    </row>
    <row r="136" s="1" customFormat="1" spans="1:31">
      <c r="A136" s="12"/>
      <c r="B136" s="12"/>
      <c r="C136" s="13" t="s">
        <v>136</v>
      </c>
      <c r="D136" s="15">
        <v>18967540</v>
      </c>
      <c r="E136" s="15">
        <f t="shared" si="6"/>
        <v>255475</v>
      </c>
      <c r="F136" s="15"/>
      <c r="G136" s="15">
        <v>255475</v>
      </c>
      <c r="H136" s="15"/>
      <c r="I136" s="15"/>
      <c r="J136" s="15"/>
      <c r="K136" s="15"/>
      <c r="L136" s="15"/>
      <c r="M136" s="15"/>
      <c r="N136" s="15"/>
      <c r="O136" s="16"/>
      <c r="P136" s="16"/>
      <c r="Q136" s="16"/>
      <c r="R136" s="16"/>
      <c r="S136" s="16"/>
      <c r="T136" s="16"/>
      <c r="U136" s="16"/>
      <c r="V136" s="16"/>
      <c r="W136" s="16"/>
      <c r="X136" s="16"/>
      <c r="Y136" s="16"/>
      <c r="Z136" s="16"/>
      <c r="AA136" s="13" t="s">
        <v>137</v>
      </c>
      <c r="AB136" s="13"/>
      <c r="AC136" s="27"/>
      <c r="AE136" s="12"/>
    </row>
    <row r="137" s="1" customFormat="1" spans="1:31">
      <c r="A137" s="12"/>
      <c r="B137" s="12"/>
      <c r="C137" s="13" t="s">
        <v>490</v>
      </c>
      <c r="D137" s="15">
        <v>2386000</v>
      </c>
      <c r="E137" s="15">
        <f>SUM(G137:I137)</f>
        <v>1155370.32</v>
      </c>
      <c r="F137" s="19"/>
      <c r="G137" s="15">
        <v>1155370.32</v>
      </c>
      <c r="H137" s="15"/>
      <c r="I137" s="15"/>
      <c r="J137" s="15"/>
      <c r="K137" s="15"/>
      <c r="L137" s="15"/>
      <c r="M137" s="15"/>
      <c r="N137" s="15"/>
      <c r="O137" s="16"/>
      <c r="P137" s="16"/>
      <c r="Q137" s="16"/>
      <c r="R137" s="16"/>
      <c r="S137" s="16"/>
      <c r="T137" s="16"/>
      <c r="U137" s="16"/>
      <c r="V137" s="16"/>
      <c r="W137" s="16"/>
      <c r="X137" s="16"/>
      <c r="Y137" s="16"/>
      <c r="Z137" s="16"/>
      <c r="AA137" s="13"/>
      <c r="AB137" s="13"/>
      <c r="AC137" s="27"/>
      <c r="AE137" s="12"/>
    </row>
    <row r="138" s="1" customFormat="1" spans="1:31">
      <c r="A138" s="12"/>
      <c r="B138" s="12"/>
      <c r="C138" s="13" t="s">
        <v>139</v>
      </c>
      <c r="D138" s="15">
        <v>60000</v>
      </c>
      <c r="E138" s="15">
        <f t="shared" si="6"/>
        <v>0</v>
      </c>
      <c r="F138" s="15"/>
      <c r="G138" s="15"/>
      <c r="H138" s="15"/>
      <c r="I138" s="15"/>
      <c r="J138" s="15"/>
      <c r="K138" s="15"/>
      <c r="L138" s="15"/>
      <c r="M138" s="15"/>
      <c r="N138" s="15"/>
      <c r="O138" s="16"/>
      <c r="P138" s="16"/>
      <c r="Q138" s="16"/>
      <c r="R138" s="16"/>
      <c r="S138" s="16"/>
      <c r="T138" s="16"/>
      <c r="U138" s="16"/>
      <c r="V138" s="16"/>
      <c r="W138" s="16"/>
      <c r="X138" s="16"/>
      <c r="Y138" s="16"/>
      <c r="Z138" s="16"/>
      <c r="AA138" s="13"/>
      <c r="AB138" s="13"/>
      <c r="AC138" s="27"/>
      <c r="AE138" s="12"/>
    </row>
    <row r="139" s="1" customFormat="1" spans="1:31">
      <c r="A139" s="12"/>
      <c r="B139" s="12"/>
      <c r="C139" s="16" t="s">
        <v>491</v>
      </c>
      <c r="D139" s="15">
        <v>14000</v>
      </c>
      <c r="E139" s="15">
        <f t="shared" si="6"/>
        <v>0</v>
      </c>
      <c r="F139" s="15"/>
      <c r="G139" s="15"/>
      <c r="H139" s="15"/>
      <c r="I139" s="15"/>
      <c r="J139" s="15"/>
      <c r="K139" s="15"/>
      <c r="L139" s="15"/>
      <c r="M139" s="15"/>
      <c r="N139" s="15"/>
      <c r="O139" s="16"/>
      <c r="P139" s="16"/>
      <c r="Q139" s="16"/>
      <c r="R139" s="16"/>
      <c r="S139" s="16"/>
      <c r="T139" s="16"/>
      <c r="U139" s="16"/>
      <c r="V139" s="16"/>
      <c r="W139" s="16"/>
      <c r="X139" s="16"/>
      <c r="Y139" s="16"/>
      <c r="Z139" s="16"/>
      <c r="AA139" s="13"/>
      <c r="AB139" s="13"/>
      <c r="AC139" s="27"/>
      <c r="AE139" s="12"/>
    </row>
    <row r="140" s="1" customFormat="1" spans="1:31">
      <c r="A140" s="12"/>
      <c r="B140" s="12"/>
      <c r="C140" s="13" t="s">
        <v>143</v>
      </c>
      <c r="D140" s="15">
        <v>1000000</v>
      </c>
      <c r="E140" s="15">
        <f t="shared" si="6"/>
        <v>0</v>
      </c>
      <c r="F140" s="15"/>
      <c r="G140" s="15"/>
      <c r="H140" s="15"/>
      <c r="I140" s="15"/>
      <c r="J140" s="15"/>
      <c r="K140" s="15"/>
      <c r="L140" s="15"/>
      <c r="M140" s="15"/>
      <c r="N140" s="15"/>
      <c r="O140" s="16"/>
      <c r="P140" s="16"/>
      <c r="Q140" s="16"/>
      <c r="R140" s="16"/>
      <c r="S140" s="16"/>
      <c r="T140" s="16"/>
      <c r="U140" s="16"/>
      <c r="V140" s="16"/>
      <c r="W140" s="16"/>
      <c r="X140" s="16"/>
      <c r="Y140" s="16"/>
      <c r="Z140" s="16"/>
      <c r="AA140" s="13"/>
      <c r="AB140" s="13"/>
      <c r="AC140" s="27"/>
      <c r="AE140" s="12"/>
    </row>
    <row r="141" s="1" customFormat="1" spans="1:31">
      <c r="A141" s="12"/>
      <c r="B141" s="12"/>
      <c r="C141" s="13" t="s">
        <v>492</v>
      </c>
      <c r="D141" s="15"/>
      <c r="E141" s="15">
        <f>SUM(G141:I141)</f>
        <v>370406</v>
      </c>
      <c r="F141" s="19"/>
      <c r="G141" s="15">
        <v>370406</v>
      </c>
      <c r="H141" s="15"/>
      <c r="I141" s="15"/>
      <c r="J141" s="15"/>
      <c r="K141" s="15"/>
      <c r="L141" s="15"/>
      <c r="M141" s="15"/>
      <c r="N141" s="15"/>
      <c r="O141" s="16"/>
      <c r="P141" s="16"/>
      <c r="Q141" s="16"/>
      <c r="R141" s="16"/>
      <c r="S141" s="16"/>
      <c r="T141" s="16"/>
      <c r="U141" s="16"/>
      <c r="V141" s="16"/>
      <c r="W141" s="16"/>
      <c r="X141" s="16"/>
      <c r="Y141" s="16"/>
      <c r="Z141" s="16"/>
      <c r="AA141" s="13"/>
      <c r="AB141" s="13"/>
      <c r="AC141" s="27"/>
      <c r="AE141" s="12"/>
    </row>
    <row r="142" s="1" customFormat="1" ht="56.25" spans="1:31">
      <c r="A142" s="12"/>
      <c r="B142" s="12"/>
      <c r="C142" s="13" t="s">
        <v>493</v>
      </c>
      <c r="D142" s="15">
        <v>300000</v>
      </c>
      <c r="E142" s="15">
        <f t="shared" si="6"/>
        <v>0</v>
      </c>
      <c r="F142" s="15"/>
      <c r="G142" s="15"/>
      <c r="H142" s="15"/>
      <c r="I142" s="15"/>
      <c r="J142" s="15"/>
      <c r="K142" s="15"/>
      <c r="L142" s="15"/>
      <c r="M142" s="15"/>
      <c r="N142" s="15"/>
      <c r="O142" s="16"/>
      <c r="P142" s="16"/>
      <c r="Q142" s="16"/>
      <c r="R142" s="16"/>
      <c r="S142" s="16"/>
      <c r="T142" s="16"/>
      <c r="U142" s="16"/>
      <c r="V142" s="16"/>
      <c r="W142" s="16"/>
      <c r="X142" s="16"/>
      <c r="Y142" s="16"/>
      <c r="Z142" s="16"/>
      <c r="AA142" s="13" t="s">
        <v>494</v>
      </c>
      <c r="AB142" s="13"/>
      <c r="AC142" s="27"/>
      <c r="AE142" s="12"/>
    </row>
    <row r="143" s="1" customFormat="1" ht="56.25" spans="1:31">
      <c r="A143" s="12"/>
      <c r="B143" s="12"/>
      <c r="C143" s="13" t="s">
        <v>495</v>
      </c>
      <c r="D143" s="15">
        <v>500000</v>
      </c>
      <c r="E143" s="15">
        <f t="shared" si="6"/>
        <v>0</v>
      </c>
      <c r="F143" s="15"/>
      <c r="G143" s="15"/>
      <c r="H143" s="15"/>
      <c r="I143" s="15"/>
      <c r="J143" s="15"/>
      <c r="K143" s="15"/>
      <c r="L143" s="15"/>
      <c r="M143" s="15"/>
      <c r="N143" s="15"/>
      <c r="O143" s="16"/>
      <c r="P143" s="16"/>
      <c r="Q143" s="16"/>
      <c r="R143" s="16"/>
      <c r="S143" s="16"/>
      <c r="T143" s="16"/>
      <c r="U143" s="16"/>
      <c r="V143" s="16"/>
      <c r="W143" s="16"/>
      <c r="X143" s="16"/>
      <c r="Y143" s="16"/>
      <c r="Z143" s="16"/>
      <c r="AA143" s="13" t="s">
        <v>496</v>
      </c>
      <c r="AB143" s="13"/>
      <c r="AC143" s="27"/>
      <c r="AE143" s="12"/>
    </row>
    <row r="144" s="1" customFormat="1" ht="37.5" spans="1:31">
      <c r="A144" s="12"/>
      <c r="B144" s="12"/>
      <c r="C144" s="13" t="s">
        <v>497</v>
      </c>
      <c r="D144" s="15">
        <v>38097</v>
      </c>
      <c r="E144" s="15">
        <f>SUM(G144:I144)</f>
        <v>38097</v>
      </c>
      <c r="F144" s="19"/>
      <c r="G144" s="15">
        <v>38097</v>
      </c>
      <c r="H144" s="15"/>
      <c r="I144" s="15"/>
      <c r="J144" s="15"/>
      <c r="K144" s="15"/>
      <c r="L144" s="15"/>
      <c r="M144" s="15"/>
      <c r="N144" s="15"/>
      <c r="O144" s="16"/>
      <c r="P144" s="16"/>
      <c r="Q144" s="16"/>
      <c r="R144" s="16"/>
      <c r="S144" s="16"/>
      <c r="T144" s="16"/>
      <c r="U144" s="16"/>
      <c r="V144" s="16"/>
      <c r="W144" s="16"/>
      <c r="X144" s="16"/>
      <c r="Y144" s="16"/>
      <c r="Z144" s="16"/>
      <c r="AA144" s="31" t="s">
        <v>498</v>
      </c>
      <c r="AB144" s="13"/>
      <c r="AC144" s="27"/>
      <c r="AE144" s="12"/>
    </row>
    <row r="145" s="1" customFormat="1" spans="1:31">
      <c r="A145" s="12"/>
      <c r="B145" s="12"/>
      <c r="C145" s="16" t="s">
        <v>144</v>
      </c>
      <c r="D145" s="15">
        <v>200000</v>
      </c>
      <c r="E145" s="15">
        <f t="shared" si="6"/>
        <v>0</v>
      </c>
      <c r="F145" s="15"/>
      <c r="G145" s="15"/>
      <c r="H145" s="15"/>
      <c r="I145" s="15"/>
      <c r="J145" s="15"/>
      <c r="K145" s="15"/>
      <c r="L145" s="15"/>
      <c r="M145" s="15"/>
      <c r="N145" s="15"/>
      <c r="O145" s="16"/>
      <c r="P145" s="16"/>
      <c r="Q145" s="16"/>
      <c r="R145" s="16"/>
      <c r="S145" s="16"/>
      <c r="T145" s="16"/>
      <c r="U145" s="16"/>
      <c r="V145" s="16"/>
      <c r="W145" s="16"/>
      <c r="X145" s="16"/>
      <c r="Y145" s="16"/>
      <c r="Z145" s="16"/>
      <c r="AA145" s="13"/>
      <c r="AB145" s="13"/>
      <c r="AC145" s="27"/>
      <c r="AE145" s="12"/>
    </row>
    <row r="146" s="1" customFormat="1" ht="37.5" spans="1:31">
      <c r="A146" s="12"/>
      <c r="B146" s="12"/>
      <c r="C146" s="13" t="s">
        <v>499</v>
      </c>
      <c r="D146" s="15"/>
      <c r="E146" s="15">
        <f t="shared" si="6"/>
        <v>6732000</v>
      </c>
      <c r="F146" s="15"/>
      <c r="G146" s="15"/>
      <c r="H146" s="33">
        <v>6732000</v>
      </c>
      <c r="I146" s="15"/>
      <c r="J146" s="15"/>
      <c r="K146" s="15"/>
      <c r="L146" s="15"/>
      <c r="M146" s="15"/>
      <c r="N146" s="15"/>
      <c r="O146" s="16"/>
      <c r="P146" s="16"/>
      <c r="Q146" s="16"/>
      <c r="R146" s="16"/>
      <c r="S146" s="16"/>
      <c r="T146" s="16"/>
      <c r="U146" s="16"/>
      <c r="V146" s="16">
        <v>6732000</v>
      </c>
      <c r="W146" s="16"/>
      <c r="X146" s="16"/>
      <c r="Y146" s="16"/>
      <c r="Z146" s="16"/>
      <c r="AA146" s="13" t="s">
        <v>363</v>
      </c>
      <c r="AB146" s="13"/>
      <c r="AC146" s="27">
        <v>2210105</v>
      </c>
      <c r="AD146" s="1">
        <v>30901</v>
      </c>
      <c r="AE146" s="12"/>
    </row>
    <row r="147" s="1" customFormat="1" spans="1:31">
      <c r="A147" s="12"/>
      <c r="B147" s="12"/>
      <c r="C147" s="16" t="s">
        <v>500</v>
      </c>
      <c r="D147" s="15"/>
      <c r="E147" s="15">
        <f t="shared" si="6"/>
        <v>800000</v>
      </c>
      <c r="F147" s="15"/>
      <c r="G147" s="15"/>
      <c r="H147" s="33">
        <v>800000</v>
      </c>
      <c r="I147" s="15"/>
      <c r="J147" s="15"/>
      <c r="K147" s="15"/>
      <c r="L147" s="15"/>
      <c r="M147" s="15"/>
      <c r="N147" s="15"/>
      <c r="O147" s="16"/>
      <c r="P147" s="16"/>
      <c r="Q147" s="16"/>
      <c r="R147" s="16"/>
      <c r="S147" s="16"/>
      <c r="T147" s="16"/>
      <c r="U147" s="16"/>
      <c r="V147" s="16"/>
      <c r="W147" s="16"/>
      <c r="X147" s="16"/>
      <c r="Y147" s="16"/>
      <c r="Z147" s="16"/>
      <c r="AA147" s="13" t="s">
        <v>363</v>
      </c>
      <c r="AB147" s="13"/>
      <c r="AC147" s="27">
        <v>2210103</v>
      </c>
      <c r="AD147" s="1">
        <v>30901</v>
      </c>
      <c r="AE147" s="12"/>
    </row>
    <row r="148" s="1" customFormat="1" spans="1:31">
      <c r="A148" s="12" t="s">
        <v>167</v>
      </c>
      <c r="B148" s="12" t="s">
        <v>146</v>
      </c>
      <c r="C148" s="13" t="s">
        <v>147</v>
      </c>
      <c r="D148" s="15">
        <v>350000</v>
      </c>
      <c r="E148" s="15">
        <f t="shared" si="6"/>
        <v>200000</v>
      </c>
      <c r="F148" s="15"/>
      <c r="G148" s="15">
        <v>200000</v>
      </c>
      <c r="H148" s="4"/>
      <c r="I148" s="15"/>
      <c r="J148" s="15">
        <f>SUM(E148:E151)</f>
        <v>200000</v>
      </c>
      <c r="K148" s="15">
        <v>5201570.83</v>
      </c>
      <c r="L148" s="15">
        <v>509725</v>
      </c>
      <c r="M148" s="15">
        <f>SUM(O148:O151)</f>
        <v>0</v>
      </c>
      <c r="N148" s="15">
        <f>SUM(J148:M151)</f>
        <v>5911295.83</v>
      </c>
      <c r="O148" s="16"/>
      <c r="P148" s="16"/>
      <c r="Q148" s="16"/>
      <c r="R148" s="16"/>
      <c r="S148" s="16"/>
      <c r="T148" s="16"/>
      <c r="U148" s="16"/>
      <c r="V148" s="16"/>
      <c r="W148" s="16"/>
      <c r="X148" s="16"/>
      <c r="Y148" s="16"/>
      <c r="Z148" s="16"/>
      <c r="AA148" s="13" t="s">
        <v>148</v>
      </c>
      <c r="AB148" s="13"/>
      <c r="AC148" s="27"/>
      <c r="AE148" s="12" t="s">
        <v>501</v>
      </c>
    </row>
    <row r="149" s="1" customFormat="1" spans="1:31">
      <c r="A149" s="12"/>
      <c r="B149" s="12"/>
      <c r="C149" s="13" t="s">
        <v>502</v>
      </c>
      <c r="D149" s="15">
        <v>150000</v>
      </c>
      <c r="E149" s="15">
        <f t="shared" si="6"/>
        <v>0</v>
      </c>
      <c r="F149" s="15"/>
      <c r="G149" s="15"/>
      <c r="H149" s="15"/>
      <c r="I149" s="15"/>
      <c r="J149" s="15"/>
      <c r="K149" s="15"/>
      <c r="L149" s="15"/>
      <c r="M149" s="15"/>
      <c r="N149" s="15"/>
      <c r="O149" s="16"/>
      <c r="P149" s="16"/>
      <c r="Q149" s="16"/>
      <c r="R149" s="16"/>
      <c r="S149" s="16"/>
      <c r="T149" s="16"/>
      <c r="U149" s="16"/>
      <c r="V149" s="16"/>
      <c r="W149" s="16"/>
      <c r="X149" s="16"/>
      <c r="Y149" s="16"/>
      <c r="Z149" s="16"/>
      <c r="AA149" s="13" t="s">
        <v>503</v>
      </c>
      <c r="AB149" s="13"/>
      <c r="AC149" s="27"/>
      <c r="AE149" s="12"/>
    </row>
    <row r="150" s="1" customFormat="1" spans="1:31">
      <c r="A150" s="12"/>
      <c r="B150" s="12"/>
      <c r="C150" s="13" t="s">
        <v>504</v>
      </c>
      <c r="D150" s="15">
        <v>150000</v>
      </c>
      <c r="E150" s="15">
        <f t="shared" si="6"/>
        <v>0</v>
      </c>
      <c r="F150" s="15"/>
      <c r="G150" s="15"/>
      <c r="H150" s="15"/>
      <c r="I150" s="15"/>
      <c r="J150" s="15"/>
      <c r="K150" s="15"/>
      <c r="L150" s="15"/>
      <c r="M150" s="15"/>
      <c r="N150" s="15"/>
      <c r="O150" s="16"/>
      <c r="P150" s="16"/>
      <c r="Q150" s="16"/>
      <c r="R150" s="16"/>
      <c r="S150" s="16"/>
      <c r="T150" s="16"/>
      <c r="U150" s="16"/>
      <c r="V150" s="16"/>
      <c r="W150" s="16"/>
      <c r="X150" s="16"/>
      <c r="Y150" s="16"/>
      <c r="Z150" s="16"/>
      <c r="AA150" s="13" t="s">
        <v>505</v>
      </c>
      <c r="AB150" s="13"/>
      <c r="AC150" s="27"/>
      <c r="AE150" s="12"/>
    </row>
    <row r="151" s="1" customFormat="1" spans="1:31">
      <c r="A151" s="12"/>
      <c r="B151" s="12"/>
      <c r="C151" s="16" t="s">
        <v>506</v>
      </c>
      <c r="D151" s="15">
        <v>50000</v>
      </c>
      <c r="E151" s="15">
        <f t="shared" si="6"/>
        <v>0</v>
      </c>
      <c r="F151" s="15"/>
      <c r="G151" s="15"/>
      <c r="H151" s="15"/>
      <c r="I151" s="15"/>
      <c r="J151" s="15"/>
      <c r="K151" s="15"/>
      <c r="L151" s="15"/>
      <c r="M151" s="15"/>
      <c r="N151" s="15"/>
      <c r="O151" s="16"/>
      <c r="P151" s="16"/>
      <c r="Q151" s="16"/>
      <c r="R151" s="16"/>
      <c r="S151" s="16"/>
      <c r="T151" s="16"/>
      <c r="U151" s="16"/>
      <c r="V151" s="16"/>
      <c r="W151" s="16"/>
      <c r="X151" s="16"/>
      <c r="Y151" s="16"/>
      <c r="Z151" s="16"/>
      <c r="AA151" s="13"/>
      <c r="AB151" s="13"/>
      <c r="AC151" s="27"/>
      <c r="AE151" s="12"/>
    </row>
    <row r="152" s="1" customFormat="1" spans="1:31">
      <c r="A152" s="12" t="s">
        <v>176</v>
      </c>
      <c r="B152" s="12" t="s">
        <v>151</v>
      </c>
      <c r="C152" s="13" t="s">
        <v>152</v>
      </c>
      <c r="D152" s="15">
        <v>240000</v>
      </c>
      <c r="E152" s="15">
        <f t="shared" si="6"/>
        <v>0</v>
      </c>
      <c r="F152" s="15"/>
      <c r="G152" s="15"/>
      <c r="H152" s="15"/>
      <c r="I152" s="15"/>
      <c r="J152" s="15">
        <f>SUM(E152:E157)</f>
        <v>2376084.19</v>
      </c>
      <c r="K152" s="15">
        <v>1481620.56</v>
      </c>
      <c r="L152" s="15">
        <v>161492</v>
      </c>
      <c r="M152" s="15">
        <f>SUM(O152:O157)</f>
        <v>0</v>
      </c>
      <c r="N152" s="15">
        <f>SUM(J152:M157)</f>
        <v>4019196.75</v>
      </c>
      <c r="O152" s="16"/>
      <c r="P152" s="16"/>
      <c r="Q152" s="16"/>
      <c r="R152" s="16"/>
      <c r="S152" s="16"/>
      <c r="T152" s="16"/>
      <c r="U152" s="16"/>
      <c r="V152" s="16"/>
      <c r="W152" s="16"/>
      <c r="X152" s="16"/>
      <c r="Y152" s="16"/>
      <c r="Z152" s="16"/>
      <c r="AA152" s="13"/>
      <c r="AB152" s="13"/>
      <c r="AC152" s="27"/>
      <c r="AE152" s="12" t="s">
        <v>351</v>
      </c>
    </row>
    <row r="153" s="1" customFormat="1" spans="1:31">
      <c r="A153" s="12"/>
      <c r="B153" s="12"/>
      <c r="C153" s="13" t="s">
        <v>156</v>
      </c>
      <c r="D153" s="15">
        <v>1000000</v>
      </c>
      <c r="E153" s="15">
        <f t="shared" si="6"/>
        <v>0</v>
      </c>
      <c r="F153" s="15"/>
      <c r="G153" s="15"/>
      <c r="H153" s="15"/>
      <c r="I153" s="15"/>
      <c r="J153" s="15"/>
      <c r="K153" s="15"/>
      <c r="L153" s="15"/>
      <c r="M153" s="15"/>
      <c r="N153" s="15"/>
      <c r="O153" s="16"/>
      <c r="P153" s="16"/>
      <c r="Q153" s="16"/>
      <c r="R153" s="16"/>
      <c r="S153" s="16"/>
      <c r="T153" s="16"/>
      <c r="U153" s="16"/>
      <c r="V153" s="16"/>
      <c r="W153" s="16"/>
      <c r="X153" s="16"/>
      <c r="Y153" s="16"/>
      <c r="Z153" s="16"/>
      <c r="AA153" s="13"/>
      <c r="AB153" s="13"/>
      <c r="AC153" s="27"/>
      <c r="AE153" s="12"/>
    </row>
    <row r="154" s="1" customFormat="1" ht="150" spans="1:31">
      <c r="A154" s="12"/>
      <c r="B154" s="12"/>
      <c r="C154" s="13" t="s">
        <v>507</v>
      </c>
      <c r="D154" s="15">
        <v>3700000</v>
      </c>
      <c r="E154" s="15">
        <f t="shared" si="6"/>
        <v>2059000</v>
      </c>
      <c r="F154" s="15"/>
      <c r="G154" s="15">
        <v>0</v>
      </c>
      <c r="H154" s="15">
        <v>2059000</v>
      </c>
      <c r="I154" s="15"/>
      <c r="J154" s="15"/>
      <c r="K154" s="15"/>
      <c r="L154" s="15"/>
      <c r="M154" s="15"/>
      <c r="N154" s="15"/>
      <c r="O154" s="16"/>
      <c r="P154" s="16"/>
      <c r="Q154" s="16"/>
      <c r="R154" s="16"/>
      <c r="S154" s="16"/>
      <c r="T154" s="16"/>
      <c r="U154" s="16"/>
      <c r="V154" s="16"/>
      <c r="W154" s="16"/>
      <c r="X154" s="16"/>
      <c r="Y154" s="16"/>
      <c r="Z154" s="16"/>
      <c r="AA154" s="13" t="s">
        <v>508</v>
      </c>
      <c r="AB154" s="13"/>
      <c r="AC154" s="27">
        <v>2013199</v>
      </c>
      <c r="AD154" s="1">
        <v>30305</v>
      </c>
      <c r="AE154" s="12"/>
    </row>
    <row r="155" s="1" customFormat="1" spans="1:31">
      <c r="A155" s="12"/>
      <c r="B155" s="12"/>
      <c r="C155" s="13" t="s">
        <v>509</v>
      </c>
      <c r="D155" s="15">
        <v>10000</v>
      </c>
      <c r="E155" s="15">
        <v>10000</v>
      </c>
      <c r="F155" s="15">
        <v>10000</v>
      </c>
      <c r="G155" s="15"/>
      <c r="H155" s="15"/>
      <c r="I155" s="15"/>
      <c r="J155" s="15"/>
      <c r="K155" s="15"/>
      <c r="L155" s="15"/>
      <c r="M155" s="15"/>
      <c r="N155" s="15"/>
      <c r="O155" s="16"/>
      <c r="P155" s="16"/>
      <c r="Q155" s="16"/>
      <c r="R155" s="16"/>
      <c r="S155" s="16"/>
      <c r="T155" s="16"/>
      <c r="U155" s="16"/>
      <c r="V155" s="16"/>
      <c r="W155" s="16"/>
      <c r="X155" s="16"/>
      <c r="Y155" s="16"/>
      <c r="Z155" s="16"/>
      <c r="AA155" s="13"/>
      <c r="AB155" s="13"/>
      <c r="AC155" s="27"/>
      <c r="AE155" s="12"/>
    </row>
    <row r="156" s="1" customFormat="1" spans="1:31">
      <c r="A156" s="12"/>
      <c r="B156" s="12"/>
      <c r="C156" s="13" t="s">
        <v>154</v>
      </c>
      <c r="D156" s="15">
        <v>3000000</v>
      </c>
      <c r="E156" s="15">
        <f>SUM(F156:I156)</f>
        <v>307084.19</v>
      </c>
      <c r="F156" s="15">
        <v>307084.19</v>
      </c>
      <c r="G156" s="15">
        <v>0</v>
      </c>
      <c r="H156" s="15"/>
      <c r="I156" s="15"/>
      <c r="J156" s="15"/>
      <c r="K156" s="15"/>
      <c r="L156" s="15"/>
      <c r="M156" s="15"/>
      <c r="N156" s="15"/>
      <c r="O156" s="16"/>
      <c r="P156" s="16"/>
      <c r="Q156" s="16"/>
      <c r="R156" s="16"/>
      <c r="S156" s="16"/>
      <c r="T156" s="16"/>
      <c r="U156" s="16"/>
      <c r="V156" s="16"/>
      <c r="W156" s="16"/>
      <c r="X156" s="16"/>
      <c r="Y156" s="16"/>
      <c r="Z156" s="16"/>
      <c r="AA156" s="13"/>
      <c r="AB156" s="13"/>
      <c r="AC156" s="27">
        <v>2013199</v>
      </c>
      <c r="AD156" s="1">
        <v>30201</v>
      </c>
      <c r="AE156" s="12"/>
    </row>
    <row r="157" s="1" customFormat="1" spans="1:31">
      <c r="A157" s="12"/>
      <c r="B157" s="12"/>
      <c r="C157" s="16" t="s">
        <v>510</v>
      </c>
      <c r="D157" s="15">
        <v>30000</v>
      </c>
      <c r="E157" s="15">
        <f>SUM(F157:I157)</f>
        <v>0</v>
      </c>
      <c r="F157" s="15"/>
      <c r="G157" s="15"/>
      <c r="H157" s="15"/>
      <c r="I157" s="15"/>
      <c r="J157" s="15"/>
      <c r="K157" s="15"/>
      <c r="L157" s="15"/>
      <c r="M157" s="15"/>
      <c r="N157" s="15"/>
      <c r="O157" s="16"/>
      <c r="P157" s="16"/>
      <c r="Q157" s="16"/>
      <c r="R157" s="16"/>
      <c r="S157" s="16"/>
      <c r="T157" s="16"/>
      <c r="U157" s="16"/>
      <c r="V157" s="16"/>
      <c r="W157" s="16"/>
      <c r="X157" s="16"/>
      <c r="Y157" s="16"/>
      <c r="Z157" s="16"/>
      <c r="AA157" s="13"/>
      <c r="AB157" s="13"/>
      <c r="AC157" s="27"/>
      <c r="AE157" s="12"/>
    </row>
    <row r="158" s="1" customFormat="1" spans="1:31">
      <c r="A158" s="12" t="s">
        <v>193</v>
      </c>
      <c r="B158" s="12" t="s">
        <v>511</v>
      </c>
      <c r="C158" s="13" t="s">
        <v>162</v>
      </c>
      <c r="D158" s="14">
        <v>2451000</v>
      </c>
      <c r="E158" s="15">
        <f>SUM(F158:I158)</f>
        <v>1000000</v>
      </c>
      <c r="F158" s="15">
        <v>1000000</v>
      </c>
      <c r="G158" s="15"/>
      <c r="H158" s="15"/>
      <c r="I158" s="15"/>
      <c r="J158" s="15">
        <f>SUM(E158:E186)</f>
        <v>25103192.1</v>
      </c>
      <c r="K158" s="15">
        <v>7216312.57</v>
      </c>
      <c r="L158" s="15">
        <v>720000</v>
      </c>
      <c r="M158" s="15">
        <f>SUM(O158:O186)</f>
        <v>0</v>
      </c>
      <c r="N158" s="15">
        <f>SUM(J158:M186)</f>
        <v>33039504.67</v>
      </c>
      <c r="O158" s="16"/>
      <c r="P158" s="16"/>
      <c r="Q158" s="16"/>
      <c r="R158" s="16"/>
      <c r="S158" s="16"/>
      <c r="T158" s="16"/>
      <c r="U158" s="16"/>
      <c r="V158" s="16"/>
      <c r="W158" s="16"/>
      <c r="X158" s="16"/>
      <c r="Y158" s="16"/>
      <c r="Z158" s="16"/>
      <c r="AA158" s="13" t="s">
        <v>512</v>
      </c>
      <c r="AB158" s="13"/>
      <c r="AC158" s="27">
        <v>2013202</v>
      </c>
      <c r="AD158" s="1">
        <v>30201</v>
      </c>
      <c r="AE158" s="12" t="s">
        <v>513</v>
      </c>
    </row>
    <row r="159" s="1" customFormat="1" spans="1:31">
      <c r="A159" s="12"/>
      <c r="B159" s="12"/>
      <c r="C159" s="13" t="s">
        <v>514</v>
      </c>
      <c r="D159" s="14">
        <v>6800000</v>
      </c>
      <c r="E159" s="15">
        <f>SUM(G159:I159)</f>
        <v>5440000</v>
      </c>
      <c r="F159" s="19"/>
      <c r="G159" s="15">
        <v>0</v>
      </c>
      <c r="H159" s="15">
        <v>3400000</v>
      </c>
      <c r="I159" s="15">
        <v>2040000</v>
      </c>
      <c r="J159" s="15"/>
      <c r="K159" s="15"/>
      <c r="L159" s="15"/>
      <c r="M159" s="15"/>
      <c r="N159" s="15"/>
      <c r="O159" s="16"/>
      <c r="P159" s="16"/>
      <c r="Q159" s="16"/>
      <c r="R159" s="16"/>
      <c r="S159" s="16"/>
      <c r="T159" s="16"/>
      <c r="U159" s="16"/>
      <c r="V159" s="16"/>
      <c r="W159" s="16"/>
      <c r="X159" s="16"/>
      <c r="Y159" s="16"/>
      <c r="Z159" s="16"/>
      <c r="AA159" s="13" t="s">
        <v>515</v>
      </c>
      <c r="AB159" s="13"/>
      <c r="AC159" s="27">
        <v>2120102</v>
      </c>
      <c r="AD159" s="1">
        <v>30201</v>
      </c>
      <c r="AE159" s="12"/>
    </row>
    <row r="160" s="1" customFormat="1" spans="1:31">
      <c r="A160" s="12"/>
      <c r="B160" s="12"/>
      <c r="C160" s="13" t="s">
        <v>516</v>
      </c>
      <c r="D160" s="14">
        <v>54000</v>
      </c>
      <c r="E160" s="15">
        <f t="shared" ref="E160:E165" si="7">SUM(F160:I160)</f>
        <v>0</v>
      </c>
      <c r="F160" s="15"/>
      <c r="G160" s="15"/>
      <c r="H160" s="15"/>
      <c r="I160" s="15"/>
      <c r="J160" s="15"/>
      <c r="K160" s="15"/>
      <c r="L160" s="15"/>
      <c r="M160" s="15"/>
      <c r="N160" s="15"/>
      <c r="O160" s="16"/>
      <c r="P160" s="16"/>
      <c r="Q160" s="16"/>
      <c r="R160" s="16"/>
      <c r="S160" s="16"/>
      <c r="T160" s="16"/>
      <c r="U160" s="16"/>
      <c r="V160" s="16"/>
      <c r="W160" s="16"/>
      <c r="X160" s="16"/>
      <c r="Y160" s="16"/>
      <c r="Z160" s="16"/>
      <c r="AA160" s="13"/>
      <c r="AB160" s="13"/>
      <c r="AC160" s="27"/>
      <c r="AE160" s="12"/>
    </row>
    <row r="161" s="1" customFormat="1" spans="1:31">
      <c r="A161" s="12"/>
      <c r="B161" s="12"/>
      <c r="C161" s="13" t="s">
        <v>517</v>
      </c>
      <c r="D161" s="14">
        <v>1020000</v>
      </c>
      <c r="E161" s="15">
        <f t="shared" si="7"/>
        <v>1020000</v>
      </c>
      <c r="F161" s="15"/>
      <c r="G161" s="15">
        <v>1020000</v>
      </c>
      <c r="H161" s="15"/>
      <c r="I161" s="15"/>
      <c r="J161" s="15"/>
      <c r="K161" s="15"/>
      <c r="L161" s="15"/>
      <c r="M161" s="15"/>
      <c r="N161" s="15"/>
      <c r="O161" s="16"/>
      <c r="P161" s="16"/>
      <c r="Q161" s="16"/>
      <c r="R161" s="16"/>
      <c r="S161" s="16"/>
      <c r="T161" s="16"/>
      <c r="U161" s="16"/>
      <c r="V161" s="16"/>
      <c r="W161" s="16"/>
      <c r="X161" s="16"/>
      <c r="Y161" s="16"/>
      <c r="Z161" s="16"/>
      <c r="AA161" s="13"/>
      <c r="AB161" s="13"/>
      <c r="AC161" s="27"/>
      <c r="AE161" s="12"/>
    </row>
    <row r="162" s="1" customFormat="1" spans="1:31">
      <c r="A162" s="12"/>
      <c r="B162" s="12"/>
      <c r="C162" s="13" t="s">
        <v>518</v>
      </c>
      <c r="D162" s="14">
        <v>11804700</v>
      </c>
      <c r="E162" s="15">
        <f t="shared" si="7"/>
        <v>8346725.8</v>
      </c>
      <c r="F162" s="15"/>
      <c r="G162" s="15">
        <v>2260925.8</v>
      </c>
      <c r="H162" s="15">
        <v>4032900</v>
      </c>
      <c r="I162" s="15">
        <v>2052900</v>
      </c>
      <c r="J162" s="15"/>
      <c r="K162" s="15"/>
      <c r="L162" s="15"/>
      <c r="M162" s="15"/>
      <c r="N162" s="15"/>
      <c r="O162" s="16"/>
      <c r="P162" s="16"/>
      <c r="Q162" s="16"/>
      <c r="R162" s="16"/>
      <c r="S162" s="16"/>
      <c r="T162" s="16"/>
      <c r="U162" s="16"/>
      <c r="V162" s="16"/>
      <c r="W162" s="16"/>
      <c r="X162" s="16"/>
      <c r="Y162" s="16"/>
      <c r="Z162" s="16"/>
      <c r="AA162" s="13" t="s">
        <v>519</v>
      </c>
      <c r="AB162" s="13"/>
      <c r="AC162" s="27"/>
      <c r="AE162" s="12"/>
    </row>
    <row r="163" s="1" customFormat="1" spans="1:31">
      <c r="A163" s="12"/>
      <c r="B163" s="12"/>
      <c r="C163" s="13" t="s">
        <v>520</v>
      </c>
      <c r="D163" s="14">
        <v>115000</v>
      </c>
      <c r="E163" s="15">
        <f t="shared" si="7"/>
        <v>115000</v>
      </c>
      <c r="F163" s="15">
        <v>115000</v>
      </c>
      <c r="G163" s="15"/>
      <c r="H163" s="15"/>
      <c r="I163" s="15"/>
      <c r="J163" s="15"/>
      <c r="K163" s="15"/>
      <c r="L163" s="15"/>
      <c r="M163" s="15"/>
      <c r="N163" s="15"/>
      <c r="O163" s="16"/>
      <c r="P163" s="16"/>
      <c r="Q163" s="16"/>
      <c r="R163" s="16"/>
      <c r="S163" s="16"/>
      <c r="T163" s="16"/>
      <c r="U163" s="16"/>
      <c r="V163" s="16"/>
      <c r="W163" s="16"/>
      <c r="X163" s="16"/>
      <c r="Y163" s="16"/>
      <c r="Z163" s="16"/>
      <c r="AA163" s="13"/>
      <c r="AB163" s="13"/>
      <c r="AC163" s="27"/>
      <c r="AE163" s="12"/>
    </row>
    <row r="164" s="1" customFormat="1" spans="1:31">
      <c r="A164" s="12"/>
      <c r="B164" s="12"/>
      <c r="C164" s="13" t="s">
        <v>521</v>
      </c>
      <c r="D164" s="14">
        <v>583000</v>
      </c>
      <c r="E164" s="15">
        <f t="shared" si="7"/>
        <v>300000</v>
      </c>
      <c r="F164" s="15"/>
      <c r="G164" s="15">
        <v>300000</v>
      </c>
      <c r="H164" s="15"/>
      <c r="I164" s="15"/>
      <c r="J164" s="15"/>
      <c r="K164" s="15"/>
      <c r="L164" s="15"/>
      <c r="M164" s="15"/>
      <c r="N164" s="15"/>
      <c r="O164" s="16"/>
      <c r="P164" s="16"/>
      <c r="Q164" s="16"/>
      <c r="R164" s="16"/>
      <c r="S164" s="16"/>
      <c r="T164" s="16"/>
      <c r="U164" s="16"/>
      <c r="V164" s="16"/>
      <c r="W164" s="16"/>
      <c r="X164" s="16"/>
      <c r="Y164" s="16"/>
      <c r="Z164" s="16"/>
      <c r="AA164" s="13"/>
      <c r="AB164" s="13"/>
      <c r="AC164" s="27"/>
      <c r="AE164" s="12"/>
    </row>
    <row r="165" s="1" customFormat="1" spans="1:31">
      <c r="A165" s="12"/>
      <c r="B165" s="12"/>
      <c r="C165" s="13" t="s">
        <v>159</v>
      </c>
      <c r="D165" s="14">
        <v>4500000</v>
      </c>
      <c r="E165" s="15">
        <f t="shared" si="7"/>
        <v>667365.3</v>
      </c>
      <c r="F165" s="15">
        <f>265983.9+194900.79+206480.61</f>
        <v>667365.3</v>
      </c>
      <c r="G165" s="15"/>
      <c r="H165" s="15"/>
      <c r="I165" s="15"/>
      <c r="J165" s="15"/>
      <c r="K165" s="15"/>
      <c r="L165" s="15"/>
      <c r="M165" s="15"/>
      <c r="N165" s="15"/>
      <c r="O165" s="16"/>
      <c r="P165" s="16"/>
      <c r="Q165" s="16"/>
      <c r="R165" s="16"/>
      <c r="S165" s="16"/>
      <c r="T165" s="16"/>
      <c r="U165" s="16"/>
      <c r="V165" s="16"/>
      <c r="W165" s="16"/>
      <c r="X165" s="16"/>
      <c r="Y165" s="16"/>
      <c r="Z165" s="16"/>
      <c r="AA165" s="13"/>
      <c r="AB165" s="13"/>
      <c r="AC165" s="27"/>
      <c r="AE165" s="12"/>
    </row>
    <row r="166" s="1" customFormat="1" spans="1:31">
      <c r="A166" s="12"/>
      <c r="B166" s="12"/>
      <c r="C166" s="13" t="s">
        <v>522</v>
      </c>
      <c r="D166" s="14">
        <v>170000</v>
      </c>
      <c r="E166" s="15">
        <f>SUM(G166:I166)</f>
        <v>0</v>
      </c>
      <c r="F166" s="19"/>
      <c r="G166" s="15"/>
      <c r="H166" s="15"/>
      <c r="I166" s="15"/>
      <c r="J166" s="15"/>
      <c r="K166" s="15"/>
      <c r="L166" s="15"/>
      <c r="M166" s="15"/>
      <c r="N166" s="15"/>
      <c r="O166" s="16"/>
      <c r="P166" s="16"/>
      <c r="Q166" s="16"/>
      <c r="R166" s="16"/>
      <c r="S166" s="16"/>
      <c r="T166" s="16"/>
      <c r="U166" s="16"/>
      <c r="V166" s="16"/>
      <c r="W166" s="16"/>
      <c r="X166" s="16"/>
      <c r="Y166" s="16"/>
      <c r="Z166" s="16"/>
      <c r="AA166" s="13"/>
      <c r="AB166" s="35"/>
      <c r="AC166" s="36"/>
      <c r="AE166" s="12"/>
    </row>
    <row r="167" s="1" customFormat="1" spans="1:31">
      <c r="A167" s="12"/>
      <c r="B167" s="12"/>
      <c r="C167" s="13" t="s">
        <v>523</v>
      </c>
      <c r="D167" s="14">
        <v>30000</v>
      </c>
      <c r="E167" s="15">
        <f t="shared" ref="E167:E175" si="8">SUM(F167:I167)</f>
        <v>30000</v>
      </c>
      <c r="F167" s="14">
        <v>30000</v>
      </c>
      <c r="G167" s="14"/>
      <c r="H167" s="15"/>
      <c r="I167" s="15"/>
      <c r="J167" s="15"/>
      <c r="K167" s="15"/>
      <c r="L167" s="15"/>
      <c r="M167" s="15"/>
      <c r="N167" s="15"/>
      <c r="O167" s="16"/>
      <c r="P167" s="16"/>
      <c r="Q167" s="16"/>
      <c r="R167" s="16"/>
      <c r="S167" s="16"/>
      <c r="T167" s="16"/>
      <c r="U167" s="16"/>
      <c r="V167" s="16"/>
      <c r="W167" s="16"/>
      <c r="X167" s="16"/>
      <c r="Y167" s="16"/>
      <c r="Z167" s="16"/>
      <c r="AA167" s="13"/>
      <c r="AB167" s="37"/>
      <c r="AC167" s="36"/>
      <c r="AE167" s="12"/>
    </row>
    <row r="168" s="1" customFormat="1" spans="1:31">
      <c r="A168" s="12"/>
      <c r="B168" s="12"/>
      <c r="C168" s="13" t="s">
        <v>524</v>
      </c>
      <c r="D168" s="14">
        <v>500000</v>
      </c>
      <c r="E168" s="15">
        <f t="shared" si="8"/>
        <v>500000</v>
      </c>
      <c r="F168" s="14"/>
      <c r="G168" s="14">
        <v>500000</v>
      </c>
      <c r="H168" s="15"/>
      <c r="I168" s="15"/>
      <c r="J168" s="15"/>
      <c r="K168" s="15"/>
      <c r="L168" s="15"/>
      <c r="M168" s="15"/>
      <c r="N168" s="15"/>
      <c r="O168" s="16"/>
      <c r="P168" s="16"/>
      <c r="Q168" s="16"/>
      <c r="R168" s="16"/>
      <c r="S168" s="16"/>
      <c r="T168" s="16"/>
      <c r="U168" s="16"/>
      <c r="V168" s="16"/>
      <c r="W168" s="16"/>
      <c r="X168" s="16"/>
      <c r="Y168" s="16"/>
      <c r="Z168" s="16"/>
      <c r="AA168" s="13"/>
      <c r="AB168" s="37"/>
      <c r="AC168" s="36"/>
      <c r="AE168" s="12"/>
    </row>
    <row r="169" s="1" customFormat="1" spans="1:31">
      <c r="A169" s="12"/>
      <c r="B169" s="12"/>
      <c r="C169" s="13" t="s">
        <v>525</v>
      </c>
      <c r="D169" s="14">
        <v>150000</v>
      </c>
      <c r="E169" s="15">
        <f t="shared" si="8"/>
        <v>150000</v>
      </c>
      <c r="F169" s="14">
        <v>150000</v>
      </c>
      <c r="G169" s="14"/>
      <c r="H169" s="15"/>
      <c r="I169" s="15"/>
      <c r="J169" s="15"/>
      <c r="K169" s="15"/>
      <c r="L169" s="15"/>
      <c r="M169" s="15"/>
      <c r="N169" s="15"/>
      <c r="O169" s="16"/>
      <c r="P169" s="16"/>
      <c r="Q169" s="16"/>
      <c r="R169" s="16"/>
      <c r="S169" s="16"/>
      <c r="T169" s="16"/>
      <c r="U169" s="16"/>
      <c r="V169" s="16"/>
      <c r="W169" s="16"/>
      <c r="X169" s="16"/>
      <c r="Y169" s="16"/>
      <c r="Z169" s="16"/>
      <c r="AA169" s="13"/>
      <c r="AB169" s="37"/>
      <c r="AC169" s="36"/>
      <c r="AE169" s="12"/>
    </row>
    <row r="170" s="1" customFormat="1" spans="1:31">
      <c r="A170" s="12"/>
      <c r="B170" s="12"/>
      <c r="C170" s="13" t="s">
        <v>526</v>
      </c>
      <c r="D170" s="14">
        <v>426000</v>
      </c>
      <c r="E170" s="15">
        <f t="shared" si="8"/>
        <v>426000</v>
      </c>
      <c r="F170" s="14">
        <v>426000</v>
      </c>
      <c r="G170" s="14"/>
      <c r="H170" s="15"/>
      <c r="I170" s="15"/>
      <c r="J170" s="15"/>
      <c r="K170" s="15"/>
      <c r="L170" s="15"/>
      <c r="M170" s="15"/>
      <c r="N170" s="15"/>
      <c r="O170" s="16"/>
      <c r="P170" s="16"/>
      <c r="Q170" s="16"/>
      <c r="R170" s="16"/>
      <c r="S170" s="16"/>
      <c r="T170" s="16"/>
      <c r="U170" s="16"/>
      <c r="V170" s="16"/>
      <c r="W170" s="16"/>
      <c r="X170" s="16"/>
      <c r="Y170" s="16"/>
      <c r="Z170" s="16"/>
      <c r="AA170" s="13"/>
      <c r="AB170" s="37"/>
      <c r="AC170" s="36"/>
      <c r="AE170" s="12"/>
    </row>
    <row r="171" s="1" customFormat="1" spans="1:31">
      <c r="A171" s="12"/>
      <c r="B171" s="12"/>
      <c r="C171" s="13" t="s">
        <v>527</v>
      </c>
      <c r="D171" s="14">
        <v>326900</v>
      </c>
      <c r="E171" s="15">
        <f t="shared" si="8"/>
        <v>326900</v>
      </c>
      <c r="F171" s="14"/>
      <c r="G171" s="14">
        <v>326900</v>
      </c>
      <c r="H171" s="15"/>
      <c r="I171" s="15"/>
      <c r="J171" s="15"/>
      <c r="K171" s="15"/>
      <c r="L171" s="15"/>
      <c r="M171" s="15"/>
      <c r="N171" s="15"/>
      <c r="O171" s="16"/>
      <c r="P171" s="16"/>
      <c r="Q171" s="16"/>
      <c r="R171" s="16"/>
      <c r="S171" s="16"/>
      <c r="T171" s="16"/>
      <c r="U171" s="16"/>
      <c r="V171" s="16"/>
      <c r="W171" s="16"/>
      <c r="X171" s="16"/>
      <c r="Y171" s="16"/>
      <c r="Z171" s="16"/>
      <c r="AA171" s="13"/>
      <c r="AB171" s="37"/>
      <c r="AC171" s="36"/>
      <c r="AE171" s="12"/>
    </row>
    <row r="172" s="1" customFormat="1" spans="1:31">
      <c r="A172" s="12"/>
      <c r="B172" s="12"/>
      <c r="C172" s="13" t="s">
        <v>528</v>
      </c>
      <c r="D172" s="14">
        <v>40000</v>
      </c>
      <c r="E172" s="15">
        <f t="shared" si="8"/>
        <v>0</v>
      </c>
      <c r="F172" s="14"/>
      <c r="G172" s="14"/>
      <c r="H172" s="15"/>
      <c r="I172" s="15"/>
      <c r="J172" s="15"/>
      <c r="K172" s="15"/>
      <c r="L172" s="15"/>
      <c r="M172" s="15"/>
      <c r="N172" s="15"/>
      <c r="O172" s="16"/>
      <c r="P172" s="16"/>
      <c r="Q172" s="16"/>
      <c r="R172" s="16"/>
      <c r="S172" s="16"/>
      <c r="T172" s="16"/>
      <c r="U172" s="16"/>
      <c r="V172" s="16"/>
      <c r="W172" s="16"/>
      <c r="X172" s="16"/>
      <c r="Y172" s="16"/>
      <c r="Z172" s="16"/>
      <c r="AA172" s="13"/>
      <c r="AB172" s="38"/>
      <c r="AC172" s="27"/>
      <c r="AE172" s="12"/>
    </row>
    <row r="173" s="1" customFormat="1" spans="1:31">
      <c r="A173" s="12"/>
      <c r="B173" s="12"/>
      <c r="C173" s="13" t="s">
        <v>529</v>
      </c>
      <c r="D173" s="14">
        <v>30000</v>
      </c>
      <c r="E173" s="15">
        <f t="shared" si="8"/>
        <v>0</v>
      </c>
      <c r="F173" s="14"/>
      <c r="G173" s="14"/>
      <c r="H173" s="15"/>
      <c r="I173" s="15"/>
      <c r="J173" s="15"/>
      <c r="K173" s="15"/>
      <c r="L173" s="15"/>
      <c r="M173" s="15"/>
      <c r="N173" s="15"/>
      <c r="O173" s="16"/>
      <c r="P173" s="16"/>
      <c r="Q173" s="16"/>
      <c r="R173" s="16"/>
      <c r="S173" s="16"/>
      <c r="T173" s="16"/>
      <c r="U173" s="16"/>
      <c r="V173" s="16"/>
      <c r="W173" s="16"/>
      <c r="X173" s="16"/>
      <c r="Y173" s="16"/>
      <c r="Z173" s="16"/>
      <c r="AA173" s="13"/>
      <c r="AB173" s="37"/>
      <c r="AC173" s="36"/>
      <c r="AE173" s="12"/>
    </row>
    <row r="174" s="1" customFormat="1" spans="1:31">
      <c r="A174" s="12"/>
      <c r="B174" s="12"/>
      <c r="C174" s="13" t="s">
        <v>530</v>
      </c>
      <c r="D174" s="14">
        <v>24000</v>
      </c>
      <c r="E174" s="15">
        <f t="shared" si="8"/>
        <v>24000</v>
      </c>
      <c r="F174" s="14"/>
      <c r="G174" s="14">
        <v>24000</v>
      </c>
      <c r="H174" s="15"/>
      <c r="I174" s="15"/>
      <c r="J174" s="15"/>
      <c r="K174" s="15"/>
      <c r="L174" s="15"/>
      <c r="M174" s="15"/>
      <c r="N174" s="15"/>
      <c r="O174" s="16"/>
      <c r="P174" s="16"/>
      <c r="Q174" s="16"/>
      <c r="R174" s="16"/>
      <c r="S174" s="16"/>
      <c r="T174" s="16"/>
      <c r="U174" s="16"/>
      <c r="V174" s="16"/>
      <c r="W174" s="16"/>
      <c r="X174" s="16"/>
      <c r="Y174" s="16"/>
      <c r="Z174" s="16"/>
      <c r="AA174" s="13"/>
      <c r="AB174" s="38"/>
      <c r="AC174" s="27"/>
      <c r="AE174" s="12"/>
    </row>
    <row r="175" s="1" customFormat="1" spans="1:31">
      <c r="A175" s="12"/>
      <c r="B175" s="12"/>
      <c r="C175" s="13" t="s">
        <v>531</v>
      </c>
      <c r="D175" s="14">
        <v>180000</v>
      </c>
      <c r="E175" s="15">
        <f t="shared" si="8"/>
        <v>100000</v>
      </c>
      <c r="F175" s="14">
        <v>100000</v>
      </c>
      <c r="G175" s="14"/>
      <c r="H175" s="15"/>
      <c r="I175" s="15"/>
      <c r="J175" s="15"/>
      <c r="K175" s="15"/>
      <c r="L175" s="15"/>
      <c r="M175" s="15"/>
      <c r="N175" s="15"/>
      <c r="O175" s="16"/>
      <c r="P175" s="16"/>
      <c r="Q175" s="16"/>
      <c r="R175" s="16"/>
      <c r="S175" s="16"/>
      <c r="T175" s="16"/>
      <c r="U175" s="16"/>
      <c r="V175" s="16"/>
      <c r="W175" s="16"/>
      <c r="X175" s="16"/>
      <c r="Y175" s="16"/>
      <c r="Z175" s="16"/>
      <c r="AA175" s="13"/>
      <c r="AB175" s="37"/>
      <c r="AC175" s="36">
        <v>2013202</v>
      </c>
      <c r="AD175" s="1">
        <v>30211</v>
      </c>
      <c r="AE175" s="12"/>
    </row>
    <row r="176" s="1" customFormat="1" spans="1:31">
      <c r="A176" s="12"/>
      <c r="B176" s="12"/>
      <c r="C176" s="13" t="s">
        <v>532</v>
      </c>
      <c r="D176" s="14">
        <v>150000</v>
      </c>
      <c r="E176" s="15">
        <f>SUM(G176:I176)</f>
        <v>150000</v>
      </c>
      <c r="F176" s="3"/>
      <c r="G176" s="14">
        <v>150000</v>
      </c>
      <c r="H176" s="15"/>
      <c r="I176" s="15"/>
      <c r="J176" s="15"/>
      <c r="K176" s="15"/>
      <c r="L176" s="15"/>
      <c r="M176" s="15"/>
      <c r="N176" s="15"/>
      <c r="O176" s="16"/>
      <c r="P176" s="16"/>
      <c r="Q176" s="16"/>
      <c r="R176" s="16"/>
      <c r="S176" s="16"/>
      <c r="T176" s="16"/>
      <c r="U176" s="16"/>
      <c r="V176" s="16"/>
      <c r="W176" s="16"/>
      <c r="X176" s="16"/>
      <c r="Y176" s="16"/>
      <c r="Z176" s="16"/>
      <c r="AA176" s="13"/>
      <c r="AB176" s="38"/>
      <c r="AC176" s="27"/>
      <c r="AE176" s="12"/>
    </row>
    <row r="177" s="1" customFormat="1" spans="1:31">
      <c r="A177" s="12"/>
      <c r="B177" s="12"/>
      <c r="C177" s="13" t="s">
        <v>533</v>
      </c>
      <c r="D177" s="14">
        <v>100000</v>
      </c>
      <c r="E177" s="15">
        <f t="shared" ref="E177:E184" si="9">SUM(F177:I177)</f>
        <v>100000</v>
      </c>
      <c r="F177" s="14"/>
      <c r="G177" s="14">
        <v>100000</v>
      </c>
      <c r="H177" s="15"/>
      <c r="I177" s="15"/>
      <c r="J177" s="15"/>
      <c r="K177" s="15"/>
      <c r="L177" s="15"/>
      <c r="M177" s="15"/>
      <c r="N177" s="15"/>
      <c r="O177" s="16"/>
      <c r="P177" s="16"/>
      <c r="Q177" s="16"/>
      <c r="R177" s="16"/>
      <c r="S177" s="16"/>
      <c r="T177" s="16"/>
      <c r="U177" s="16"/>
      <c r="V177" s="16"/>
      <c r="W177" s="16"/>
      <c r="X177" s="16"/>
      <c r="Y177" s="16"/>
      <c r="Z177" s="16"/>
      <c r="AA177" s="13"/>
      <c r="AB177" s="38"/>
      <c r="AC177" s="27"/>
      <c r="AE177" s="12"/>
    </row>
    <row r="178" s="1" customFormat="1" spans="1:31">
      <c r="A178" s="12"/>
      <c r="B178" s="12"/>
      <c r="C178" s="13" t="s">
        <v>161</v>
      </c>
      <c r="D178" s="14">
        <v>500000</v>
      </c>
      <c r="E178" s="15">
        <f t="shared" si="9"/>
        <v>0</v>
      </c>
      <c r="F178" s="14"/>
      <c r="G178" s="14"/>
      <c r="H178" s="15"/>
      <c r="I178" s="15"/>
      <c r="J178" s="15"/>
      <c r="K178" s="15"/>
      <c r="L178" s="15"/>
      <c r="M178" s="15"/>
      <c r="N178" s="15"/>
      <c r="O178" s="16"/>
      <c r="P178" s="16"/>
      <c r="Q178" s="16"/>
      <c r="R178" s="16"/>
      <c r="S178" s="16"/>
      <c r="T178" s="16"/>
      <c r="U178" s="16"/>
      <c r="V178" s="16"/>
      <c r="W178" s="16"/>
      <c r="X178" s="16"/>
      <c r="Y178" s="16"/>
      <c r="Z178" s="16"/>
      <c r="AA178" s="13"/>
      <c r="AB178" s="38"/>
      <c r="AC178" s="27"/>
      <c r="AE178" s="12"/>
    </row>
    <row r="179" s="1" customFormat="1" spans="1:31">
      <c r="A179" s="12"/>
      <c r="B179" s="12"/>
      <c r="C179" s="13" t="s">
        <v>164</v>
      </c>
      <c r="D179" s="14">
        <v>30000</v>
      </c>
      <c r="E179" s="15">
        <f t="shared" si="9"/>
        <v>0</v>
      </c>
      <c r="F179" s="14"/>
      <c r="G179" s="14"/>
      <c r="H179" s="15"/>
      <c r="I179" s="15"/>
      <c r="J179" s="15"/>
      <c r="K179" s="15"/>
      <c r="L179" s="15"/>
      <c r="M179" s="15"/>
      <c r="N179" s="15"/>
      <c r="O179" s="16"/>
      <c r="P179" s="16"/>
      <c r="Q179" s="16"/>
      <c r="R179" s="16"/>
      <c r="S179" s="16"/>
      <c r="T179" s="16"/>
      <c r="U179" s="16"/>
      <c r="V179" s="16"/>
      <c r="W179" s="16"/>
      <c r="X179" s="16"/>
      <c r="Y179" s="16"/>
      <c r="Z179" s="16"/>
      <c r="AA179" s="13"/>
      <c r="AB179" s="38"/>
      <c r="AC179" s="27"/>
      <c r="AE179" s="12"/>
    </row>
    <row r="180" s="1" customFormat="1" spans="1:31">
      <c r="A180" s="12"/>
      <c r="B180" s="12"/>
      <c r="C180" s="13" t="s">
        <v>166</v>
      </c>
      <c r="D180" s="14">
        <v>200000</v>
      </c>
      <c r="E180" s="15">
        <f t="shared" si="9"/>
        <v>0</v>
      </c>
      <c r="F180" s="14"/>
      <c r="G180" s="14"/>
      <c r="H180" s="15"/>
      <c r="I180" s="15"/>
      <c r="J180" s="15"/>
      <c r="K180" s="15"/>
      <c r="L180" s="15"/>
      <c r="M180" s="15"/>
      <c r="N180" s="15"/>
      <c r="O180" s="16"/>
      <c r="P180" s="16"/>
      <c r="Q180" s="16"/>
      <c r="R180" s="16"/>
      <c r="S180" s="16"/>
      <c r="T180" s="16"/>
      <c r="U180" s="16"/>
      <c r="V180" s="16"/>
      <c r="W180" s="16"/>
      <c r="X180" s="16"/>
      <c r="Y180" s="16"/>
      <c r="Z180" s="16"/>
      <c r="AA180" s="13"/>
      <c r="AB180" s="38"/>
      <c r="AC180" s="27"/>
      <c r="AE180" s="12"/>
    </row>
    <row r="181" s="1" customFormat="1" spans="1:31">
      <c r="A181" s="12"/>
      <c r="B181" s="12"/>
      <c r="C181" s="13" t="s">
        <v>534</v>
      </c>
      <c r="D181" s="14">
        <v>620000</v>
      </c>
      <c r="E181" s="15">
        <f t="shared" si="9"/>
        <v>620000</v>
      </c>
      <c r="F181" s="14">
        <f>D181-I181</f>
        <v>486600</v>
      </c>
      <c r="G181" s="14"/>
      <c r="H181" s="15"/>
      <c r="I181" s="15">
        <v>133400</v>
      </c>
      <c r="J181" s="15"/>
      <c r="K181" s="15"/>
      <c r="L181" s="15"/>
      <c r="M181" s="15"/>
      <c r="N181" s="15"/>
      <c r="O181" s="16"/>
      <c r="P181" s="16"/>
      <c r="Q181" s="16"/>
      <c r="R181" s="16"/>
      <c r="S181" s="16"/>
      <c r="T181" s="16"/>
      <c r="U181" s="16"/>
      <c r="V181" s="16"/>
      <c r="W181" s="16"/>
      <c r="X181" s="16"/>
      <c r="Y181" s="16"/>
      <c r="Z181" s="16"/>
      <c r="AA181" s="13"/>
      <c r="AB181" s="39"/>
      <c r="AC181" s="36">
        <v>2013202</v>
      </c>
      <c r="AD181" s="1">
        <v>30305</v>
      </c>
      <c r="AE181" s="12"/>
    </row>
    <row r="182" s="1" customFormat="1" spans="1:31">
      <c r="A182" s="12"/>
      <c r="B182" s="12"/>
      <c r="C182" s="13" t="s">
        <v>535</v>
      </c>
      <c r="D182" s="14"/>
      <c r="E182" s="15">
        <f t="shared" si="9"/>
        <v>960000</v>
      </c>
      <c r="F182" s="14"/>
      <c r="G182" s="14"/>
      <c r="H182" s="15"/>
      <c r="I182" s="15">
        <v>960000</v>
      </c>
      <c r="J182" s="15"/>
      <c r="K182" s="15"/>
      <c r="L182" s="15"/>
      <c r="M182" s="15"/>
      <c r="N182" s="15"/>
      <c r="O182" s="16"/>
      <c r="P182" s="16"/>
      <c r="Q182" s="16"/>
      <c r="R182" s="16"/>
      <c r="S182" s="16"/>
      <c r="T182" s="16"/>
      <c r="U182" s="16"/>
      <c r="V182" s="16"/>
      <c r="W182" s="16"/>
      <c r="X182" s="16"/>
      <c r="Y182" s="16"/>
      <c r="Z182" s="16"/>
      <c r="AA182" s="13" t="s">
        <v>363</v>
      </c>
      <c r="AB182" s="13"/>
      <c r="AC182" s="27">
        <v>2013202</v>
      </c>
      <c r="AD182" s="1">
        <v>30201</v>
      </c>
      <c r="AE182" s="12"/>
    </row>
    <row r="183" s="1" customFormat="1" spans="1:31">
      <c r="A183" s="12"/>
      <c r="B183" s="12"/>
      <c r="C183" s="13" t="s">
        <v>536</v>
      </c>
      <c r="D183" s="14">
        <v>2112822</v>
      </c>
      <c r="E183" s="15">
        <f t="shared" si="9"/>
        <v>2016500</v>
      </c>
      <c r="F183" s="14"/>
      <c r="G183" s="14"/>
      <c r="H183" s="15">
        <v>2016500</v>
      </c>
      <c r="I183" s="15"/>
      <c r="J183" s="15"/>
      <c r="K183" s="15"/>
      <c r="L183" s="15"/>
      <c r="M183" s="15"/>
      <c r="N183" s="15"/>
      <c r="O183" s="16"/>
      <c r="P183" s="16"/>
      <c r="Q183" s="16"/>
      <c r="R183" s="16"/>
      <c r="S183" s="16"/>
      <c r="T183" s="16"/>
      <c r="U183" s="16"/>
      <c r="V183" s="16"/>
      <c r="W183" s="16"/>
      <c r="X183" s="16"/>
      <c r="Y183" s="16"/>
      <c r="Z183" s="16"/>
      <c r="AA183" s="13"/>
      <c r="AB183" s="13"/>
      <c r="AC183" s="27">
        <v>2013299</v>
      </c>
      <c r="AD183" s="1">
        <v>30305</v>
      </c>
      <c r="AE183" s="12"/>
    </row>
    <row r="184" s="1" customFormat="1" spans="1:31">
      <c r="A184" s="12"/>
      <c r="B184" s="12"/>
      <c r="C184" s="13" t="s">
        <v>537</v>
      </c>
      <c r="D184" s="14"/>
      <c r="E184" s="15">
        <f t="shared" si="9"/>
        <v>3700</v>
      </c>
      <c r="F184" s="22"/>
      <c r="G184" s="20"/>
      <c r="H184" s="15">
        <v>3700</v>
      </c>
      <c r="I184" s="15"/>
      <c r="J184" s="15"/>
      <c r="K184" s="15"/>
      <c r="L184" s="15"/>
      <c r="M184" s="15"/>
      <c r="N184" s="15"/>
      <c r="O184" s="16"/>
      <c r="P184" s="16"/>
      <c r="Q184" s="16"/>
      <c r="R184" s="16"/>
      <c r="S184" s="16"/>
      <c r="T184" s="16"/>
      <c r="U184" s="16"/>
      <c r="V184" s="16"/>
      <c r="W184" s="16"/>
      <c r="X184" s="16"/>
      <c r="Y184" s="16"/>
      <c r="Z184" s="16"/>
      <c r="AA184" s="13" t="s">
        <v>363</v>
      </c>
      <c r="AB184" s="13"/>
      <c r="AC184" s="27">
        <v>2013299</v>
      </c>
      <c r="AD184" s="1">
        <v>30201</v>
      </c>
      <c r="AE184" s="12"/>
    </row>
    <row r="185" s="1" customFormat="1" spans="1:31">
      <c r="A185" s="12"/>
      <c r="B185" s="12"/>
      <c r="C185" s="13" t="s">
        <v>538</v>
      </c>
      <c r="D185" s="14"/>
      <c r="E185" s="15">
        <f>SUM(G185:I185)</f>
        <v>797001</v>
      </c>
      <c r="F185" s="19"/>
      <c r="G185" s="14">
        <v>797001</v>
      </c>
      <c r="H185" s="15"/>
      <c r="I185" s="15"/>
      <c r="J185" s="15"/>
      <c r="K185" s="15"/>
      <c r="L185" s="15"/>
      <c r="M185" s="15"/>
      <c r="N185" s="15"/>
      <c r="O185" s="16"/>
      <c r="P185" s="16"/>
      <c r="Q185" s="16"/>
      <c r="R185" s="16"/>
      <c r="S185" s="16"/>
      <c r="T185" s="16"/>
      <c r="U185" s="16">
        <v>200000</v>
      </c>
      <c r="V185" s="16"/>
      <c r="W185" s="16"/>
      <c r="X185" s="16"/>
      <c r="Y185" s="16"/>
      <c r="Z185" s="16"/>
      <c r="AA185" s="13"/>
      <c r="AB185" s="13"/>
      <c r="AC185" s="27">
        <v>2013202</v>
      </c>
      <c r="AD185" s="1">
        <v>30201</v>
      </c>
      <c r="AE185" s="12"/>
    </row>
    <row r="186" s="1" customFormat="1" spans="1:31">
      <c r="A186" s="12"/>
      <c r="B186" s="12"/>
      <c r="C186" s="13" t="s">
        <v>539</v>
      </c>
      <c r="D186" s="14">
        <v>2015435</v>
      </c>
      <c r="E186" s="15">
        <f>SUM(F186:I186)</f>
        <v>2010000</v>
      </c>
      <c r="F186" s="14"/>
      <c r="G186" s="14">
        <v>2010000</v>
      </c>
      <c r="H186" s="15"/>
      <c r="I186" s="15"/>
      <c r="J186" s="15"/>
      <c r="K186" s="15"/>
      <c r="L186" s="15"/>
      <c r="M186" s="15"/>
      <c r="N186" s="15"/>
      <c r="O186" s="16"/>
      <c r="P186" s="16"/>
      <c r="Q186" s="16"/>
      <c r="R186" s="16"/>
      <c r="S186" s="16"/>
      <c r="T186" s="16"/>
      <c r="U186" s="16"/>
      <c r="V186" s="16"/>
      <c r="W186" s="16"/>
      <c r="X186" s="16"/>
      <c r="Y186" s="16"/>
      <c r="Z186" s="16"/>
      <c r="AA186" s="13"/>
      <c r="AB186" s="13"/>
      <c r="AC186" s="27"/>
      <c r="AE186" s="12"/>
    </row>
    <row r="187" s="1" customFormat="1" ht="37.5" spans="1:31">
      <c r="A187" s="12" t="s">
        <v>199</v>
      </c>
      <c r="B187" s="12" t="s">
        <v>540</v>
      </c>
      <c r="C187" s="13" t="s">
        <v>541</v>
      </c>
      <c r="D187" s="15">
        <v>500000</v>
      </c>
      <c r="E187" s="15">
        <f>SUM(G187:I187)</f>
        <v>500000</v>
      </c>
      <c r="F187" s="19"/>
      <c r="G187" s="15">
        <v>500000</v>
      </c>
      <c r="H187" s="15"/>
      <c r="I187" s="15"/>
      <c r="J187" s="15">
        <f>E187</f>
        <v>500000</v>
      </c>
      <c r="K187" s="15">
        <v>1919463.72</v>
      </c>
      <c r="L187" s="15">
        <v>240000</v>
      </c>
      <c r="M187" s="15">
        <v>0</v>
      </c>
      <c r="N187" s="15">
        <f>SUM(J187:M187)</f>
        <v>2659463.72</v>
      </c>
      <c r="O187" s="16"/>
      <c r="P187" s="16"/>
      <c r="Q187" s="16"/>
      <c r="R187" s="16"/>
      <c r="S187" s="16"/>
      <c r="T187" s="16"/>
      <c r="U187" s="16"/>
      <c r="V187" s="16"/>
      <c r="W187" s="16"/>
      <c r="X187" s="16"/>
      <c r="Y187" s="16"/>
      <c r="Z187" s="16"/>
      <c r="AA187" s="13" t="s">
        <v>542</v>
      </c>
      <c r="AB187" s="13"/>
      <c r="AC187" s="27"/>
      <c r="AE187" s="12" t="s">
        <v>543</v>
      </c>
    </row>
    <row r="188" s="1" customFormat="1" ht="93.75" spans="1:31">
      <c r="A188" s="12" t="s">
        <v>203</v>
      </c>
      <c r="B188" s="12" t="s">
        <v>168</v>
      </c>
      <c r="C188" s="34" t="s">
        <v>169</v>
      </c>
      <c r="D188" s="14">
        <v>300000</v>
      </c>
      <c r="E188" s="15">
        <f>SUM(F188:I188)</f>
        <v>0</v>
      </c>
      <c r="F188" s="15"/>
      <c r="G188" s="15"/>
      <c r="H188" s="15"/>
      <c r="I188" s="15"/>
      <c r="J188" s="15">
        <f>SUM(E188:E194)</f>
        <v>22884600</v>
      </c>
      <c r="K188" s="15">
        <v>3498750.79</v>
      </c>
      <c r="L188" s="15">
        <v>420000</v>
      </c>
      <c r="M188" s="15">
        <f>SUM(O188:O194)</f>
        <v>0</v>
      </c>
      <c r="N188" s="15">
        <f>SUM(J188:M194)</f>
        <v>26803350.79</v>
      </c>
      <c r="O188" s="16"/>
      <c r="P188" s="16"/>
      <c r="Q188" s="16"/>
      <c r="R188" s="16"/>
      <c r="S188" s="16"/>
      <c r="T188" s="16"/>
      <c r="U188" s="16"/>
      <c r="V188" s="16"/>
      <c r="W188" s="16"/>
      <c r="X188" s="16"/>
      <c r="Y188" s="16"/>
      <c r="Z188" s="16"/>
      <c r="AA188" s="13" t="s">
        <v>170</v>
      </c>
      <c r="AB188" s="13"/>
      <c r="AC188" s="27"/>
      <c r="AE188" s="12" t="s">
        <v>544</v>
      </c>
    </row>
    <row r="189" s="1" customFormat="1" spans="1:31">
      <c r="A189" s="12"/>
      <c r="B189" s="12"/>
      <c r="C189" s="34" t="s">
        <v>545</v>
      </c>
      <c r="D189" s="14">
        <v>6454700</v>
      </c>
      <c r="E189" s="15">
        <f>SUM(F189:I189)</f>
        <v>6454700</v>
      </c>
      <c r="F189" s="15"/>
      <c r="G189" s="15">
        <v>6454700</v>
      </c>
      <c r="H189" s="15"/>
      <c r="I189" s="15"/>
      <c r="J189" s="15"/>
      <c r="K189" s="15"/>
      <c r="L189" s="15"/>
      <c r="M189" s="15"/>
      <c r="N189" s="15"/>
      <c r="O189" s="16"/>
      <c r="P189" s="16"/>
      <c r="Q189" s="16"/>
      <c r="R189" s="16"/>
      <c r="S189" s="16"/>
      <c r="T189" s="16"/>
      <c r="U189" s="16"/>
      <c r="V189" s="16"/>
      <c r="W189" s="16"/>
      <c r="X189" s="16"/>
      <c r="Y189" s="16"/>
      <c r="Z189" s="16"/>
      <c r="AA189" s="13" t="s">
        <v>546</v>
      </c>
      <c r="AB189" s="13"/>
      <c r="AC189" s="27"/>
      <c r="AE189" s="12"/>
    </row>
    <row r="190" s="1" customFormat="1" spans="1:31">
      <c r="A190" s="12"/>
      <c r="B190" s="12"/>
      <c r="C190" s="34" t="s">
        <v>171</v>
      </c>
      <c r="D190" s="14">
        <v>100000</v>
      </c>
      <c r="E190" s="15">
        <f>SUM(F190:I190)</f>
        <v>0</v>
      </c>
      <c r="F190" s="15"/>
      <c r="G190" s="15"/>
      <c r="H190" s="15"/>
      <c r="I190" s="15"/>
      <c r="J190" s="15"/>
      <c r="K190" s="15"/>
      <c r="L190" s="15"/>
      <c r="M190" s="15"/>
      <c r="N190" s="15"/>
      <c r="O190" s="16"/>
      <c r="P190" s="16"/>
      <c r="Q190" s="16"/>
      <c r="R190" s="16"/>
      <c r="S190" s="16"/>
      <c r="T190" s="16"/>
      <c r="U190" s="16"/>
      <c r="V190" s="16"/>
      <c r="W190" s="16"/>
      <c r="X190" s="16"/>
      <c r="Y190" s="16"/>
      <c r="Z190" s="16"/>
      <c r="AA190" s="13" t="s">
        <v>172</v>
      </c>
      <c r="AB190" s="13"/>
      <c r="AC190" s="27"/>
      <c r="AE190" s="12"/>
    </row>
    <row r="191" s="1" customFormat="1" ht="37.5" spans="1:31">
      <c r="A191" s="12"/>
      <c r="B191" s="12"/>
      <c r="C191" s="34" t="s">
        <v>173</v>
      </c>
      <c r="D191" s="14">
        <v>120000</v>
      </c>
      <c r="E191" s="15">
        <f>SUM(F191:I191)</f>
        <v>0</v>
      </c>
      <c r="F191" s="15"/>
      <c r="G191" s="15"/>
      <c r="H191" s="15"/>
      <c r="I191" s="15"/>
      <c r="J191" s="15"/>
      <c r="K191" s="15"/>
      <c r="L191" s="15"/>
      <c r="M191" s="15"/>
      <c r="N191" s="15"/>
      <c r="O191" s="16"/>
      <c r="P191" s="16"/>
      <c r="Q191" s="16"/>
      <c r="R191" s="16"/>
      <c r="S191" s="16"/>
      <c r="T191" s="16"/>
      <c r="U191" s="16"/>
      <c r="V191" s="16"/>
      <c r="W191" s="16"/>
      <c r="X191" s="16"/>
      <c r="Y191" s="16"/>
      <c r="Z191" s="16"/>
      <c r="AA191" s="13" t="s">
        <v>175</v>
      </c>
      <c r="AB191" s="13"/>
      <c r="AC191" s="27"/>
      <c r="AE191" s="12"/>
    </row>
    <row r="192" s="1" customFormat="1" spans="1:31">
      <c r="A192" s="12"/>
      <c r="B192" s="12"/>
      <c r="C192" s="34" t="s">
        <v>174</v>
      </c>
      <c r="D192" s="14">
        <v>50000</v>
      </c>
      <c r="E192" s="15">
        <v>0</v>
      </c>
      <c r="F192" s="15"/>
      <c r="G192" s="15"/>
      <c r="H192" s="15"/>
      <c r="I192" s="15"/>
      <c r="J192" s="15"/>
      <c r="K192" s="15"/>
      <c r="L192" s="15"/>
      <c r="M192" s="15"/>
      <c r="N192" s="15"/>
      <c r="O192" s="16"/>
      <c r="P192" s="16"/>
      <c r="Q192" s="16"/>
      <c r="R192" s="16"/>
      <c r="S192" s="16"/>
      <c r="T192" s="16"/>
      <c r="U192" s="16"/>
      <c r="V192" s="16"/>
      <c r="W192" s="16"/>
      <c r="X192" s="16"/>
      <c r="Y192" s="16"/>
      <c r="Z192" s="16"/>
      <c r="AA192" s="13"/>
      <c r="AB192" s="13"/>
      <c r="AC192" s="27"/>
      <c r="AE192" s="12"/>
    </row>
    <row r="193" s="1" customFormat="1" spans="1:31">
      <c r="A193" s="12"/>
      <c r="B193" s="12"/>
      <c r="C193" s="34" t="s">
        <v>547</v>
      </c>
      <c r="D193" s="14">
        <v>500000</v>
      </c>
      <c r="E193" s="15">
        <f t="shared" ref="E193:E237" si="10">SUM(F193:I193)</f>
        <v>0</v>
      </c>
      <c r="F193" s="15"/>
      <c r="G193" s="15"/>
      <c r="H193" s="15"/>
      <c r="I193" s="15"/>
      <c r="J193" s="15"/>
      <c r="K193" s="15"/>
      <c r="L193" s="15"/>
      <c r="M193" s="15"/>
      <c r="N193" s="15"/>
      <c r="O193" s="16"/>
      <c r="P193" s="16"/>
      <c r="Q193" s="16"/>
      <c r="R193" s="16"/>
      <c r="S193" s="16"/>
      <c r="T193" s="16"/>
      <c r="U193" s="16"/>
      <c r="V193" s="16"/>
      <c r="W193" s="16"/>
      <c r="X193" s="16"/>
      <c r="Y193" s="16"/>
      <c r="Z193" s="16"/>
      <c r="AA193" s="13"/>
      <c r="AB193" s="13"/>
      <c r="AC193" s="27"/>
      <c r="AE193" s="12"/>
    </row>
    <row r="194" s="2" customFormat="1" spans="1:31">
      <c r="A194" s="12"/>
      <c r="B194" s="12"/>
      <c r="C194" s="16" t="s">
        <v>548</v>
      </c>
      <c r="D194" s="15"/>
      <c r="E194" s="15">
        <f t="shared" si="10"/>
        <v>16429900</v>
      </c>
      <c r="F194" s="15"/>
      <c r="G194" s="15"/>
      <c r="H194" s="25">
        <v>16429900</v>
      </c>
      <c r="I194" s="15"/>
      <c r="J194" s="15"/>
      <c r="K194" s="15"/>
      <c r="L194" s="15"/>
      <c r="M194" s="15"/>
      <c r="N194" s="15"/>
      <c r="O194" s="16"/>
      <c r="P194" s="16"/>
      <c r="Q194" s="16"/>
      <c r="R194" s="16"/>
      <c r="S194" s="16"/>
      <c r="T194" s="16"/>
      <c r="U194" s="16"/>
      <c r="V194" s="16"/>
      <c r="W194" s="16"/>
      <c r="X194" s="16"/>
      <c r="Y194" s="16"/>
      <c r="Z194" s="16"/>
      <c r="AA194" s="13" t="s">
        <v>549</v>
      </c>
      <c r="AB194" s="13"/>
      <c r="AC194" s="27">
        <v>2130305</v>
      </c>
      <c r="AD194" s="1">
        <v>30905</v>
      </c>
      <c r="AE194" s="12"/>
    </row>
    <row r="195" s="1" customFormat="1" spans="1:31">
      <c r="A195" s="12" t="s">
        <v>221</v>
      </c>
      <c r="B195" s="12" t="s">
        <v>550</v>
      </c>
      <c r="C195" s="13" t="s">
        <v>551</v>
      </c>
      <c r="D195" s="15">
        <v>350000</v>
      </c>
      <c r="E195" s="15">
        <f t="shared" si="10"/>
        <v>0</v>
      </c>
      <c r="F195" s="15"/>
      <c r="G195" s="15"/>
      <c r="H195" s="15"/>
      <c r="I195" s="15"/>
      <c r="J195" s="15">
        <f>SUM(E195:E207)</f>
        <v>619000</v>
      </c>
      <c r="K195" s="15">
        <v>3523799.44</v>
      </c>
      <c r="L195" s="15">
        <v>430000</v>
      </c>
      <c r="M195" s="15">
        <f>SUM(O195:O207)</f>
        <v>0</v>
      </c>
      <c r="N195" s="15">
        <f>SUM(J195:M207)</f>
        <v>4572799.44</v>
      </c>
      <c r="O195" s="16"/>
      <c r="P195" s="16"/>
      <c r="Q195" s="16"/>
      <c r="R195" s="16"/>
      <c r="S195" s="16"/>
      <c r="T195" s="16"/>
      <c r="U195" s="16"/>
      <c r="V195" s="16"/>
      <c r="W195" s="16"/>
      <c r="X195" s="16"/>
      <c r="Y195" s="16"/>
      <c r="Z195" s="16"/>
      <c r="AA195" s="13" t="s">
        <v>552</v>
      </c>
      <c r="AB195" s="13"/>
      <c r="AC195" s="27"/>
      <c r="AE195" s="12" t="s">
        <v>553</v>
      </c>
    </row>
    <row r="196" s="1" customFormat="1" spans="1:31">
      <c r="A196" s="12"/>
      <c r="B196" s="12"/>
      <c r="C196" s="13" t="s">
        <v>178</v>
      </c>
      <c r="D196" s="15">
        <v>300000</v>
      </c>
      <c r="E196" s="15">
        <f t="shared" si="10"/>
        <v>0</v>
      </c>
      <c r="F196" s="15"/>
      <c r="G196" s="15"/>
      <c r="H196" s="15"/>
      <c r="I196" s="15"/>
      <c r="J196" s="15"/>
      <c r="K196" s="15"/>
      <c r="L196" s="15"/>
      <c r="M196" s="15"/>
      <c r="N196" s="15"/>
      <c r="O196" s="16"/>
      <c r="P196" s="16"/>
      <c r="Q196" s="16"/>
      <c r="R196" s="16"/>
      <c r="S196" s="16"/>
      <c r="T196" s="16"/>
      <c r="U196" s="16"/>
      <c r="V196" s="16"/>
      <c r="W196" s="16"/>
      <c r="X196" s="16"/>
      <c r="Y196" s="16"/>
      <c r="Z196" s="16"/>
      <c r="AA196" s="13"/>
      <c r="AB196" s="13"/>
      <c r="AC196" s="27"/>
      <c r="AE196" s="12"/>
    </row>
    <row r="197" s="1" customFormat="1" spans="1:31">
      <c r="A197" s="12"/>
      <c r="B197" s="12"/>
      <c r="C197" s="16" t="s">
        <v>554</v>
      </c>
      <c r="D197" s="15">
        <v>200000</v>
      </c>
      <c r="E197" s="15">
        <f t="shared" si="10"/>
        <v>0</v>
      </c>
      <c r="F197" s="15"/>
      <c r="G197" s="15"/>
      <c r="H197" s="15"/>
      <c r="I197" s="15"/>
      <c r="J197" s="15"/>
      <c r="K197" s="15"/>
      <c r="L197" s="15"/>
      <c r="M197" s="15"/>
      <c r="N197" s="15"/>
      <c r="O197" s="16"/>
      <c r="P197" s="16"/>
      <c r="Q197" s="16"/>
      <c r="R197" s="16"/>
      <c r="S197" s="16"/>
      <c r="T197" s="16"/>
      <c r="U197" s="16"/>
      <c r="V197" s="16"/>
      <c r="W197" s="16"/>
      <c r="X197" s="16"/>
      <c r="Y197" s="16"/>
      <c r="Z197" s="16"/>
      <c r="AA197" s="13"/>
      <c r="AB197" s="13"/>
      <c r="AC197" s="27"/>
      <c r="AE197" s="12"/>
    </row>
    <row r="198" s="1" customFormat="1" ht="37.5" spans="1:31">
      <c r="A198" s="12"/>
      <c r="B198" s="12"/>
      <c r="C198" s="13" t="s">
        <v>180</v>
      </c>
      <c r="D198" s="15">
        <v>6850000</v>
      </c>
      <c r="E198" s="15">
        <f t="shared" si="10"/>
        <v>400000</v>
      </c>
      <c r="F198" s="15"/>
      <c r="G198" s="15">
        <v>400000</v>
      </c>
      <c r="H198" s="15"/>
      <c r="I198" s="15"/>
      <c r="J198" s="15"/>
      <c r="K198" s="15"/>
      <c r="L198" s="15"/>
      <c r="M198" s="15"/>
      <c r="N198" s="15"/>
      <c r="O198" s="16"/>
      <c r="P198" s="16"/>
      <c r="Q198" s="16"/>
      <c r="R198" s="16"/>
      <c r="S198" s="16"/>
      <c r="T198" s="16"/>
      <c r="U198" s="16"/>
      <c r="V198" s="16"/>
      <c r="W198" s="16"/>
      <c r="X198" s="16"/>
      <c r="Y198" s="16"/>
      <c r="Z198" s="16"/>
      <c r="AA198" s="13" t="s">
        <v>181</v>
      </c>
      <c r="AB198" s="13"/>
      <c r="AC198" s="27"/>
      <c r="AE198" s="12"/>
    </row>
    <row r="199" s="1" customFormat="1" ht="56.25" spans="1:31">
      <c r="A199" s="12"/>
      <c r="B199" s="12"/>
      <c r="C199" s="13" t="s">
        <v>187</v>
      </c>
      <c r="D199" s="15">
        <v>200000</v>
      </c>
      <c r="E199" s="15">
        <f t="shared" si="10"/>
        <v>0</v>
      </c>
      <c r="F199" s="15"/>
      <c r="G199" s="15"/>
      <c r="H199" s="15"/>
      <c r="I199" s="15"/>
      <c r="J199" s="15"/>
      <c r="K199" s="15"/>
      <c r="L199" s="15"/>
      <c r="M199" s="15"/>
      <c r="N199" s="15"/>
      <c r="O199" s="16"/>
      <c r="P199" s="16"/>
      <c r="Q199" s="16"/>
      <c r="R199" s="16"/>
      <c r="S199" s="16"/>
      <c r="T199" s="16"/>
      <c r="U199" s="16"/>
      <c r="V199" s="16"/>
      <c r="W199" s="16"/>
      <c r="X199" s="16"/>
      <c r="Y199" s="16"/>
      <c r="Z199" s="16"/>
      <c r="AA199" s="13" t="s">
        <v>188</v>
      </c>
      <c r="AB199" s="13"/>
      <c r="AC199" s="27"/>
      <c r="AE199" s="12"/>
    </row>
    <row r="200" s="1" customFormat="1" spans="1:31">
      <c r="A200" s="12"/>
      <c r="B200" s="12"/>
      <c r="C200" s="16" t="s">
        <v>555</v>
      </c>
      <c r="D200" s="15">
        <v>350000</v>
      </c>
      <c r="E200" s="15">
        <f t="shared" si="10"/>
        <v>0</v>
      </c>
      <c r="F200" s="15"/>
      <c r="G200" s="15"/>
      <c r="H200" s="15"/>
      <c r="I200" s="15"/>
      <c r="J200" s="15"/>
      <c r="K200" s="15"/>
      <c r="L200" s="15"/>
      <c r="M200" s="15"/>
      <c r="N200" s="15"/>
      <c r="O200" s="16"/>
      <c r="P200" s="16"/>
      <c r="Q200" s="16"/>
      <c r="R200" s="16"/>
      <c r="S200" s="16"/>
      <c r="T200" s="16"/>
      <c r="U200" s="16"/>
      <c r="V200" s="16"/>
      <c r="W200" s="16"/>
      <c r="X200" s="16"/>
      <c r="Y200" s="16"/>
      <c r="Z200" s="16"/>
      <c r="AA200" s="13"/>
      <c r="AB200" s="13"/>
      <c r="AC200" s="27"/>
      <c r="AE200" s="12"/>
    </row>
    <row r="201" s="1" customFormat="1" spans="1:31">
      <c r="A201" s="12"/>
      <c r="B201" s="12"/>
      <c r="C201" s="16" t="s">
        <v>556</v>
      </c>
      <c r="D201" s="15">
        <v>18000</v>
      </c>
      <c r="E201" s="15">
        <f t="shared" si="10"/>
        <v>0</v>
      </c>
      <c r="F201" s="15"/>
      <c r="G201" s="15"/>
      <c r="H201" s="15"/>
      <c r="I201" s="15"/>
      <c r="J201" s="15"/>
      <c r="K201" s="15"/>
      <c r="L201" s="15"/>
      <c r="M201" s="15"/>
      <c r="N201" s="15"/>
      <c r="O201" s="16"/>
      <c r="P201" s="16"/>
      <c r="Q201" s="16"/>
      <c r="R201" s="16"/>
      <c r="S201" s="16"/>
      <c r="T201" s="16"/>
      <c r="U201" s="16"/>
      <c r="V201" s="16"/>
      <c r="W201" s="16"/>
      <c r="X201" s="16"/>
      <c r="Y201" s="16"/>
      <c r="Z201" s="16"/>
      <c r="AA201" s="13"/>
      <c r="AB201" s="13"/>
      <c r="AC201" s="27"/>
      <c r="AE201" s="12"/>
    </row>
    <row r="202" s="1" customFormat="1" ht="56.25" spans="1:31">
      <c r="A202" s="12"/>
      <c r="B202" s="12"/>
      <c r="C202" s="13" t="s">
        <v>189</v>
      </c>
      <c r="D202" s="15">
        <v>2100000</v>
      </c>
      <c r="E202" s="15">
        <f t="shared" si="10"/>
        <v>0</v>
      </c>
      <c r="F202" s="15"/>
      <c r="G202" s="15"/>
      <c r="H202" s="15"/>
      <c r="I202" s="15"/>
      <c r="J202" s="15"/>
      <c r="K202" s="15"/>
      <c r="L202" s="15"/>
      <c r="M202" s="15"/>
      <c r="N202" s="15"/>
      <c r="O202" s="16"/>
      <c r="P202" s="16"/>
      <c r="Q202" s="16"/>
      <c r="R202" s="16"/>
      <c r="S202" s="16"/>
      <c r="T202" s="16"/>
      <c r="U202" s="16"/>
      <c r="V202" s="16"/>
      <c r="W202" s="16"/>
      <c r="X202" s="16"/>
      <c r="Y202" s="16"/>
      <c r="Z202" s="16"/>
      <c r="AA202" s="13" t="s">
        <v>557</v>
      </c>
      <c r="AB202" s="13"/>
      <c r="AC202" s="27"/>
      <c r="AE202" s="12"/>
    </row>
    <row r="203" s="1" customFormat="1" spans="1:31">
      <c r="A203" s="12"/>
      <c r="B203" s="12"/>
      <c r="C203" s="16" t="s">
        <v>558</v>
      </c>
      <c r="D203" s="15">
        <v>500000</v>
      </c>
      <c r="E203" s="15">
        <f t="shared" si="10"/>
        <v>0</v>
      </c>
      <c r="F203" s="15"/>
      <c r="G203" s="15"/>
      <c r="H203" s="15"/>
      <c r="I203" s="15"/>
      <c r="J203" s="15"/>
      <c r="K203" s="15"/>
      <c r="L203" s="15"/>
      <c r="M203" s="15"/>
      <c r="N203" s="15"/>
      <c r="O203" s="16"/>
      <c r="P203" s="16"/>
      <c r="Q203" s="16"/>
      <c r="R203" s="16"/>
      <c r="S203" s="16"/>
      <c r="T203" s="16"/>
      <c r="U203" s="16"/>
      <c r="V203" s="16"/>
      <c r="W203" s="16"/>
      <c r="X203" s="16"/>
      <c r="Y203" s="16"/>
      <c r="Z203" s="16"/>
      <c r="AA203" s="13"/>
      <c r="AB203" s="13"/>
      <c r="AC203" s="27"/>
      <c r="AE203" s="12"/>
    </row>
    <row r="204" s="1" customFormat="1" spans="1:31">
      <c r="A204" s="12"/>
      <c r="B204" s="12"/>
      <c r="C204" s="16" t="s">
        <v>559</v>
      </c>
      <c r="D204" s="15">
        <v>4000000</v>
      </c>
      <c r="E204" s="15">
        <f t="shared" si="10"/>
        <v>0</v>
      </c>
      <c r="F204" s="15"/>
      <c r="G204" s="15"/>
      <c r="H204" s="15"/>
      <c r="I204" s="15"/>
      <c r="J204" s="15"/>
      <c r="K204" s="15"/>
      <c r="L204" s="15"/>
      <c r="M204" s="15"/>
      <c r="N204" s="15"/>
      <c r="O204" s="16"/>
      <c r="P204" s="16"/>
      <c r="Q204" s="16"/>
      <c r="R204" s="16"/>
      <c r="S204" s="16"/>
      <c r="T204" s="16"/>
      <c r="U204" s="16"/>
      <c r="V204" s="16"/>
      <c r="W204" s="16"/>
      <c r="X204" s="16"/>
      <c r="Y204" s="16"/>
      <c r="Z204" s="16"/>
      <c r="AA204" s="13"/>
      <c r="AB204" s="13"/>
      <c r="AC204" s="27"/>
      <c r="AE204" s="12"/>
    </row>
    <row r="205" s="1" customFormat="1" ht="93.75" spans="1:31">
      <c r="A205" s="12"/>
      <c r="B205" s="12"/>
      <c r="C205" s="13" t="s">
        <v>560</v>
      </c>
      <c r="D205" s="15">
        <v>392400</v>
      </c>
      <c r="E205" s="15">
        <f t="shared" si="10"/>
        <v>150000</v>
      </c>
      <c r="F205" s="15"/>
      <c r="G205" s="15">
        <v>150000</v>
      </c>
      <c r="H205" s="15"/>
      <c r="I205" s="15"/>
      <c r="J205" s="15"/>
      <c r="K205" s="15"/>
      <c r="L205" s="15"/>
      <c r="M205" s="15"/>
      <c r="N205" s="15"/>
      <c r="O205" s="16"/>
      <c r="P205" s="16"/>
      <c r="Q205" s="16"/>
      <c r="R205" s="16"/>
      <c r="S205" s="16"/>
      <c r="T205" s="16"/>
      <c r="U205" s="16"/>
      <c r="V205" s="16"/>
      <c r="W205" s="16"/>
      <c r="X205" s="16"/>
      <c r="Y205" s="16"/>
      <c r="Z205" s="16"/>
      <c r="AA205" s="13" t="s">
        <v>561</v>
      </c>
      <c r="AB205" s="13"/>
      <c r="AC205" s="27"/>
      <c r="AE205" s="12"/>
    </row>
    <row r="206" s="1" customFormat="1" spans="1:31">
      <c r="A206" s="12"/>
      <c r="B206" s="12"/>
      <c r="C206" s="16" t="s">
        <v>562</v>
      </c>
      <c r="D206" s="15"/>
      <c r="E206" s="15">
        <f t="shared" si="10"/>
        <v>69000</v>
      </c>
      <c r="F206" s="15"/>
      <c r="G206" s="15"/>
      <c r="H206" s="15">
        <v>69000</v>
      </c>
      <c r="I206" s="15"/>
      <c r="J206" s="15"/>
      <c r="K206" s="15"/>
      <c r="L206" s="15"/>
      <c r="M206" s="15"/>
      <c r="N206" s="15"/>
      <c r="O206" s="16"/>
      <c r="P206" s="16"/>
      <c r="Q206" s="16"/>
      <c r="R206" s="16"/>
      <c r="S206" s="16"/>
      <c r="T206" s="16"/>
      <c r="U206" s="16"/>
      <c r="V206" s="16"/>
      <c r="W206" s="16"/>
      <c r="X206" s="16"/>
      <c r="Y206" s="16"/>
      <c r="Z206" s="16"/>
      <c r="AA206" s="13" t="s">
        <v>363</v>
      </c>
      <c r="AB206" s="13"/>
      <c r="AC206" s="27">
        <v>2200199</v>
      </c>
      <c r="AD206" s="1">
        <v>30305</v>
      </c>
      <c r="AE206" s="12"/>
    </row>
    <row r="207" s="1" customFormat="1" ht="56.25" spans="1:31">
      <c r="A207" s="12"/>
      <c r="B207" s="12"/>
      <c r="C207" s="13" t="s">
        <v>191</v>
      </c>
      <c r="D207" s="15">
        <v>1000000</v>
      </c>
      <c r="E207" s="15">
        <f t="shared" si="10"/>
        <v>0</v>
      </c>
      <c r="F207" s="15"/>
      <c r="G207" s="15"/>
      <c r="H207" s="15"/>
      <c r="I207" s="15"/>
      <c r="J207" s="15"/>
      <c r="K207" s="15"/>
      <c r="L207" s="15"/>
      <c r="M207" s="15"/>
      <c r="N207" s="15"/>
      <c r="O207" s="16"/>
      <c r="P207" s="16"/>
      <c r="Q207" s="16"/>
      <c r="R207" s="16"/>
      <c r="S207" s="16"/>
      <c r="T207" s="16"/>
      <c r="U207" s="16"/>
      <c r="V207" s="16"/>
      <c r="W207" s="16"/>
      <c r="X207" s="16"/>
      <c r="Y207" s="16"/>
      <c r="Z207" s="16"/>
      <c r="AA207" s="13" t="s">
        <v>188</v>
      </c>
      <c r="AB207" s="13"/>
      <c r="AC207" s="27"/>
      <c r="AE207" s="12"/>
    </row>
    <row r="208" s="1" customFormat="1" spans="1:31">
      <c r="A208" s="12" t="s">
        <v>229</v>
      </c>
      <c r="B208" s="12" t="s">
        <v>194</v>
      </c>
      <c r="C208" s="13" t="s">
        <v>563</v>
      </c>
      <c r="D208" s="14">
        <v>1826160</v>
      </c>
      <c r="E208" s="15">
        <f>SUM(G208:I208)</f>
        <v>9130860</v>
      </c>
      <c r="F208" s="19"/>
      <c r="G208" s="15">
        <v>1826160</v>
      </c>
      <c r="H208" s="15">
        <v>5478500</v>
      </c>
      <c r="I208" s="15">
        <v>1826200</v>
      </c>
      <c r="J208" s="15">
        <f>SUM(E208:E225)</f>
        <v>52420178.4</v>
      </c>
      <c r="K208" s="15">
        <v>2806374.94</v>
      </c>
      <c r="L208" s="15">
        <v>400000</v>
      </c>
      <c r="M208" s="15">
        <f>SUM(O208:O225)</f>
        <v>0</v>
      </c>
      <c r="N208" s="15">
        <f>SUM(J208:M225)</f>
        <v>55626553.34</v>
      </c>
      <c r="O208" s="16"/>
      <c r="P208" s="16"/>
      <c r="Q208" s="16"/>
      <c r="R208" s="16"/>
      <c r="S208" s="16"/>
      <c r="T208" s="16"/>
      <c r="U208" s="16"/>
      <c r="V208" s="16"/>
      <c r="W208" s="16"/>
      <c r="X208" s="16"/>
      <c r="Y208" s="16"/>
      <c r="Z208" s="16"/>
      <c r="AA208" s="13"/>
      <c r="AB208" s="13"/>
      <c r="AC208" s="27">
        <v>2081107</v>
      </c>
      <c r="AD208" s="1">
        <v>30305</v>
      </c>
      <c r="AE208" s="12" t="s">
        <v>564</v>
      </c>
    </row>
    <row r="209" s="1" customFormat="1" spans="1:31">
      <c r="A209" s="12"/>
      <c r="B209" s="12"/>
      <c r="C209" s="13" t="s">
        <v>565</v>
      </c>
      <c r="D209" s="14">
        <v>32640</v>
      </c>
      <c r="E209" s="15">
        <f t="shared" si="10"/>
        <v>457840</v>
      </c>
      <c r="F209" s="15"/>
      <c r="G209" s="15">
        <v>32640</v>
      </c>
      <c r="H209" s="15">
        <v>318900</v>
      </c>
      <c r="I209" s="15">
        <v>106300</v>
      </c>
      <c r="J209" s="15"/>
      <c r="K209" s="15"/>
      <c r="L209" s="15"/>
      <c r="M209" s="15"/>
      <c r="N209" s="15"/>
      <c r="O209" s="16"/>
      <c r="P209" s="16"/>
      <c r="Q209" s="16"/>
      <c r="R209" s="16"/>
      <c r="S209" s="16"/>
      <c r="T209" s="16"/>
      <c r="U209" s="16"/>
      <c r="V209" s="16"/>
      <c r="W209" s="16"/>
      <c r="X209" s="16"/>
      <c r="Y209" s="16"/>
      <c r="Z209" s="16"/>
      <c r="AA209" s="13" t="s">
        <v>566</v>
      </c>
      <c r="AB209" s="13"/>
      <c r="AC209" s="27">
        <v>2080299</v>
      </c>
      <c r="AD209" s="1">
        <v>30305</v>
      </c>
      <c r="AE209" s="12"/>
    </row>
    <row r="210" s="1" customFormat="1" spans="1:31">
      <c r="A210" s="12"/>
      <c r="B210" s="12"/>
      <c r="C210" s="13" t="s">
        <v>567</v>
      </c>
      <c r="D210" s="14">
        <v>172788</v>
      </c>
      <c r="E210" s="15">
        <f t="shared" si="10"/>
        <v>0</v>
      </c>
      <c r="F210" s="15"/>
      <c r="G210" s="15"/>
      <c r="H210" s="15"/>
      <c r="I210" s="15"/>
      <c r="J210" s="15"/>
      <c r="K210" s="15"/>
      <c r="L210" s="15"/>
      <c r="M210" s="15"/>
      <c r="N210" s="15"/>
      <c r="O210" s="16"/>
      <c r="P210" s="16"/>
      <c r="Q210" s="16"/>
      <c r="R210" s="16"/>
      <c r="S210" s="16"/>
      <c r="T210" s="16"/>
      <c r="U210" s="16"/>
      <c r="V210" s="16"/>
      <c r="W210" s="16"/>
      <c r="X210" s="16"/>
      <c r="Y210" s="16"/>
      <c r="Z210" s="16"/>
      <c r="AA210" s="13"/>
      <c r="AB210" s="13"/>
      <c r="AC210" s="27"/>
      <c r="AE210" s="12"/>
    </row>
    <row r="211" s="1" customFormat="1" spans="1:31">
      <c r="A211" s="12"/>
      <c r="B211" s="12"/>
      <c r="C211" s="13" t="s">
        <v>568</v>
      </c>
      <c r="D211" s="14">
        <v>2191876</v>
      </c>
      <c r="E211" s="15">
        <f t="shared" si="10"/>
        <v>0</v>
      </c>
      <c r="F211" s="15"/>
      <c r="G211" s="15"/>
      <c r="H211" s="15"/>
      <c r="I211" s="15"/>
      <c r="J211" s="15"/>
      <c r="K211" s="15"/>
      <c r="L211" s="15"/>
      <c r="M211" s="15"/>
      <c r="N211" s="15"/>
      <c r="O211" s="16"/>
      <c r="P211" s="16"/>
      <c r="Q211" s="16"/>
      <c r="R211" s="16"/>
      <c r="S211" s="16"/>
      <c r="T211" s="16"/>
      <c r="U211" s="16"/>
      <c r="V211" s="16"/>
      <c r="W211" s="16"/>
      <c r="X211" s="16"/>
      <c r="Y211" s="16"/>
      <c r="Z211" s="16"/>
      <c r="AA211" s="13"/>
      <c r="AB211" s="13"/>
      <c r="AC211" s="27"/>
      <c r="AE211" s="12"/>
    </row>
    <row r="212" s="1" customFormat="1" spans="1:31">
      <c r="A212" s="12"/>
      <c r="B212" s="12"/>
      <c r="C212" s="13" t="s">
        <v>569</v>
      </c>
      <c r="D212" s="14">
        <v>130000</v>
      </c>
      <c r="E212" s="15">
        <f t="shared" si="10"/>
        <v>0</v>
      </c>
      <c r="F212" s="15"/>
      <c r="G212" s="15"/>
      <c r="H212" s="15"/>
      <c r="I212" s="15"/>
      <c r="J212" s="15"/>
      <c r="K212" s="15"/>
      <c r="L212" s="15"/>
      <c r="M212" s="15"/>
      <c r="N212" s="15"/>
      <c r="O212" s="16"/>
      <c r="P212" s="16"/>
      <c r="Q212" s="16"/>
      <c r="R212" s="16"/>
      <c r="S212" s="16"/>
      <c r="T212" s="16"/>
      <c r="U212" s="16"/>
      <c r="V212" s="16"/>
      <c r="W212" s="16"/>
      <c r="X212" s="16"/>
      <c r="Y212" s="16"/>
      <c r="Z212" s="16"/>
      <c r="AA212" s="13"/>
      <c r="AB212" s="13"/>
      <c r="AC212" s="27"/>
      <c r="AE212" s="12"/>
    </row>
    <row r="213" s="1" customFormat="1" spans="1:31">
      <c r="A213" s="12"/>
      <c r="B213" s="12"/>
      <c r="C213" s="13" t="s">
        <v>195</v>
      </c>
      <c r="D213" s="14">
        <v>4200000</v>
      </c>
      <c r="E213" s="15">
        <f>F213+G213+H213+I213</f>
        <v>217518</v>
      </c>
      <c r="F213" s="15">
        <v>217518</v>
      </c>
      <c r="G213" s="15"/>
      <c r="H213" s="15"/>
      <c r="I213" s="15"/>
      <c r="J213" s="15"/>
      <c r="K213" s="15"/>
      <c r="L213" s="15"/>
      <c r="M213" s="15"/>
      <c r="N213" s="15"/>
      <c r="O213" s="16"/>
      <c r="P213" s="16"/>
      <c r="Q213" s="16"/>
      <c r="R213" s="16"/>
      <c r="S213" s="16"/>
      <c r="T213" s="16"/>
      <c r="U213" s="16"/>
      <c r="V213" s="16"/>
      <c r="W213" s="16"/>
      <c r="X213" s="16"/>
      <c r="Y213" s="16"/>
      <c r="Z213" s="16"/>
      <c r="AA213" s="13"/>
      <c r="AB213" s="13"/>
      <c r="AC213" s="27"/>
      <c r="AE213" s="12"/>
    </row>
    <row r="214" s="1" customFormat="1" spans="1:31">
      <c r="A214" s="12"/>
      <c r="B214" s="12"/>
      <c r="C214" s="13" t="s">
        <v>197</v>
      </c>
      <c r="D214" s="14">
        <v>30000</v>
      </c>
      <c r="E214" s="15">
        <f t="shared" si="10"/>
        <v>0</v>
      </c>
      <c r="F214" s="15"/>
      <c r="G214" s="15"/>
      <c r="H214" s="15"/>
      <c r="I214" s="15"/>
      <c r="J214" s="15"/>
      <c r="K214" s="15"/>
      <c r="L214" s="15"/>
      <c r="M214" s="15"/>
      <c r="N214" s="15"/>
      <c r="O214" s="16"/>
      <c r="P214" s="16"/>
      <c r="Q214" s="16"/>
      <c r="R214" s="16"/>
      <c r="S214" s="16"/>
      <c r="T214" s="16"/>
      <c r="U214" s="16"/>
      <c r="V214" s="16"/>
      <c r="W214" s="16"/>
      <c r="X214" s="16"/>
      <c r="Y214" s="16"/>
      <c r="Z214" s="16"/>
      <c r="AA214" s="13"/>
      <c r="AB214" s="13"/>
      <c r="AC214" s="27"/>
      <c r="AE214" s="12"/>
    </row>
    <row r="215" s="1" customFormat="1" spans="1:31">
      <c r="A215" s="12"/>
      <c r="B215" s="12"/>
      <c r="C215" s="13" t="s">
        <v>570</v>
      </c>
      <c r="D215" s="14">
        <v>180000</v>
      </c>
      <c r="E215" s="15">
        <f>SUM(G215:I215)</f>
        <v>180000</v>
      </c>
      <c r="F215" s="19"/>
      <c r="G215" s="15">
        <v>180000</v>
      </c>
      <c r="H215" s="15"/>
      <c r="I215" s="15"/>
      <c r="J215" s="15"/>
      <c r="K215" s="15"/>
      <c r="L215" s="15"/>
      <c r="M215" s="15"/>
      <c r="N215" s="15"/>
      <c r="O215" s="16"/>
      <c r="P215" s="16"/>
      <c r="Q215" s="16"/>
      <c r="R215" s="16"/>
      <c r="S215" s="16"/>
      <c r="T215" s="16"/>
      <c r="U215" s="16"/>
      <c r="V215" s="16"/>
      <c r="W215" s="16"/>
      <c r="X215" s="16"/>
      <c r="Y215" s="16"/>
      <c r="Z215" s="16"/>
      <c r="AA215" s="13" t="s">
        <v>571</v>
      </c>
      <c r="AB215" s="13"/>
      <c r="AC215" s="27"/>
      <c r="AE215" s="12"/>
    </row>
    <row r="216" s="1" customFormat="1" spans="1:31">
      <c r="A216" s="12"/>
      <c r="B216" s="12"/>
      <c r="C216" s="13" t="s">
        <v>572</v>
      </c>
      <c r="D216" s="14">
        <v>5000</v>
      </c>
      <c r="E216" s="15">
        <f t="shared" si="10"/>
        <v>0</v>
      </c>
      <c r="F216" s="15"/>
      <c r="G216" s="15"/>
      <c r="H216" s="15"/>
      <c r="I216" s="15"/>
      <c r="J216" s="15"/>
      <c r="K216" s="15"/>
      <c r="L216" s="15"/>
      <c r="M216" s="15"/>
      <c r="N216" s="15"/>
      <c r="O216" s="16"/>
      <c r="P216" s="16"/>
      <c r="Q216" s="16"/>
      <c r="R216" s="16"/>
      <c r="S216" s="16"/>
      <c r="T216" s="16"/>
      <c r="U216" s="16"/>
      <c r="V216" s="16"/>
      <c r="W216" s="16"/>
      <c r="X216" s="16"/>
      <c r="Y216" s="16"/>
      <c r="Z216" s="16"/>
      <c r="AA216" s="13"/>
      <c r="AB216" s="13"/>
      <c r="AC216" s="27"/>
      <c r="AE216" s="12"/>
    </row>
    <row r="217" s="1" customFormat="1" spans="1:31">
      <c r="A217" s="12"/>
      <c r="B217" s="12"/>
      <c r="C217" s="13" t="s">
        <v>573</v>
      </c>
      <c r="D217" s="14">
        <v>3100000</v>
      </c>
      <c r="E217" s="15">
        <f t="shared" si="10"/>
        <v>1357400</v>
      </c>
      <c r="F217" s="15"/>
      <c r="G217" s="15"/>
      <c r="H217" s="15"/>
      <c r="I217" s="15">
        <v>1357400</v>
      </c>
      <c r="J217" s="15"/>
      <c r="K217" s="15"/>
      <c r="L217" s="15"/>
      <c r="M217" s="15"/>
      <c r="N217" s="15"/>
      <c r="O217" s="16"/>
      <c r="P217" s="16"/>
      <c r="Q217" s="16"/>
      <c r="R217" s="16"/>
      <c r="S217" s="16"/>
      <c r="T217" s="16"/>
      <c r="U217" s="16"/>
      <c r="V217" s="16"/>
      <c r="W217" s="16">
        <v>1357400</v>
      </c>
      <c r="X217" s="16"/>
      <c r="Y217" s="16"/>
      <c r="Z217" s="16"/>
      <c r="AA217" s="13"/>
      <c r="AB217" s="13"/>
      <c r="AC217" s="27">
        <v>2082101</v>
      </c>
      <c r="AD217" s="1">
        <v>30305</v>
      </c>
      <c r="AE217" s="12"/>
    </row>
    <row r="218" s="1" customFormat="1" ht="93.75" spans="1:31">
      <c r="A218" s="12"/>
      <c r="B218" s="12"/>
      <c r="C218" s="13" t="s">
        <v>574</v>
      </c>
      <c r="D218" s="14">
        <v>3566300</v>
      </c>
      <c r="E218" s="15">
        <f t="shared" si="10"/>
        <v>3567396.4</v>
      </c>
      <c r="F218" s="15"/>
      <c r="G218" s="15">
        <f>1544200+1361396.4</f>
        <v>2905596.4</v>
      </c>
      <c r="H218" s="15"/>
      <c r="I218" s="15">
        <v>661800</v>
      </c>
      <c r="J218" s="15"/>
      <c r="K218" s="15"/>
      <c r="L218" s="15"/>
      <c r="M218" s="15"/>
      <c r="N218" s="15"/>
      <c r="O218" s="16"/>
      <c r="P218" s="16"/>
      <c r="Q218" s="16"/>
      <c r="R218" s="16"/>
      <c r="S218" s="16"/>
      <c r="T218" s="16"/>
      <c r="U218" s="16"/>
      <c r="V218" s="16"/>
      <c r="W218" s="16"/>
      <c r="X218" s="16"/>
      <c r="Y218" s="16"/>
      <c r="Z218" s="16"/>
      <c r="AA218" s="13" t="s">
        <v>575</v>
      </c>
      <c r="AB218" s="13"/>
      <c r="AC218" s="27">
        <v>2082102</v>
      </c>
      <c r="AD218" s="1">
        <v>30305</v>
      </c>
      <c r="AE218" s="12"/>
    </row>
    <row r="219" s="1" customFormat="1" spans="1:31">
      <c r="A219" s="12"/>
      <c r="B219" s="12"/>
      <c r="C219" s="13" t="s">
        <v>576</v>
      </c>
      <c r="D219" s="14">
        <v>195100</v>
      </c>
      <c r="E219" s="15">
        <f>SUM(G219:I219)</f>
        <v>195100</v>
      </c>
      <c r="F219" s="19"/>
      <c r="G219" s="15">
        <v>195100</v>
      </c>
      <c r="H219" s="15"/>
      <c r="I219" s="15"/>
      <c r="J219" s="15"/>
      <c r="K219" s="15"/>
      <c r="L219" s="15"/>
      <c r="M219" s="15"/>
      <c r="N219" s="15"/>
      <c r="O219" s="16"/>
      <c r="P219" s="16"/>
      <c r="Q219" s="16"/>
      <c r="R219" s="16"/>
      <c r="S219" s="16"/>
      <c r="T219" s="16"/>
      <c r="U219" s="16"/>
      <c r="V219" s="16"/>
      <c r="W219" s="16"/>
      <c r="X219" s="16"/>
      <c r="Y219" s="16"/>
      <c r="Z219" s="16"/>
      <c r="AA219" s="13" t="s">
        <v>577</v>
      </c>
      <c r="AB219" s="13"/>
      <c r="AC219" s="27"/>
      <c r="AE219" s="12"/>
    </row>
    <row r="220" s="1" customFormat="1" spans="1:31">
      <c r="A220" s="12"/>
      <c r="B220" s="12"/>
      <c r="C220" s="13" t="s">
        <v>198</v>
      </c>
      <c r="D220" s="14">
        <v>50000</v>
      </c>
      <c r="E220" s="15">
        <f t="shared" si="10"/>
        <v>0</v>
      </c>
      <c r="F220" s="15"/>
      <c r="G220" s="15"/>
      <c r="H220" s="15"/>
      <c r="I220" s="15"/>
      <c r="J220" s="15"/>
      <c r="K220" s="15"/>
      <c r="L220" s="15"/>
      <c r="M220" s="15"/>
      <c r="N220" s="15"/>
      <c r="O220" s="16"/>
      <c r="P220" s="16"/>
      <c r="Q220" s="16"/>
      <c r="R220" s="16"/>
      <c r="S220" s="16"/>
      <c r="T220" s="16"/>
      <c r="U220" s="16"/>
      <c r="V220" s="16"/>
      <c r="W220" s="16"/>
      <c r="X220" s="16"/>
      <c r="Y220" s="16"/>
      <c r="Z220" s="16"/>
      <c r="AA220" s="13"/>
      <c r="AB220" s="13"/>
      <c r="AC220" s="27"/>
      <c r="AE220" s="12"/>
    </row>
    <row r="221" s="1" customFormat="1" ht="37.5" spans="1:31">
      <c r="A221" s="12"/>
      <c r="B221" s="12"/>
      <c r="C221" s="13" t="s">
        <v>578</v>
      </c>
      <c r="D221" s="15">
        <v>2364664</v>
      </c>
      <c r="E221" s="15">
        <f>SUM(G221:I221)</f>
        <v>37279164</v>
      </c>
      <c r="F221" s="19"/>
      <c r="G221" s="15">
        <v>2364664</v>
      </c>
      <c r="H221" s="15">
        <v>32363900</v>
      </c>
      <c r="I221" s="15">
        <v>2550600</v>
      </c>
      <c r="J221" s="15"/>
      <c r="K221" s="15"/>
      <c r="L221" s="15"/>
      <c r="M221" s="15"/>
      <c r="N221" s="15"/>
      <c r="O221" s="16"/>
      <c r="P221" s="16"/>
      <c r="Q221" s="16"/>
      <c r="R221" s="16"/>
      <c r="S221" s="16"/>
      <c r="T221" s="16"/>
      <c r="U221" s="16"/>
      <c r="V221" s="16">
        <v>32363900</v>
      </c>
      <c r="W221" s="16"/>
      <c r="X221" s="16"/>
      <c r="Y221" s="16"/>
      <c r="Z221" s="16"/>
      <c r="AA221" s="13" t="s">
        <v>579</v>
      </c>
      <c r="AB221" s="13"/>
      <c r="AC221" s="13">
        <v>2081902</v>
      </c>
      <c r="AD221" s="44">
        <v>30305</v>
      </c>
      <c r="AE221" s="12"/>
    </row>
    <row r="222" s="1" customFormat="1" spans="1:31">
      <c r="A222" s="12"/>
      <c r="B222" s="12"/>
      <c r="C222" s="16" t="s">
        <v>580</v>
      </c>
      <c r="D222" s="15"/>
      <c r="E222" s="15">
        <f t="shared" si="10"/>
        <v>3400</v>
      </c>
      <c r="F222" s="15"/>
      <c r="G222" s="15"/>
      <c r="H222" s="15">
        <v>3400</v>
      </c>
      <c r="I222" s="15"/>
      <c r="J222" s="15"/>
      <c r="K222" s="15"/>
      <c r="L222" s="15"/>
      <c r="M222" s="15"/>
      <c r="N222" s="15"/>
      <c r="O222" s="16"/>
      <c r="P222" s="16"/>
      <c r="Q222" s="16"/>
      <c r="R222" s="16"/>
      <c r="S222" s="16"/>
      <c r="T222" s="16"/>
      <c r="U222" s="16"/>
      <c r="V222" s="16"/>
      <c r="W222" s="16"/>
      <c r="X222" s="16"/>
      <c r="Y222" s="16"/>
      <c r="Z222" s="16"/>
      <c r="AA222" s="13" t="s">
        <v>363</v>
      </c>
      <c r="AB222" s="13"/>
      <c r="AC222" s="44">
        <v>2081104</v>
      </c>
      <c r="AD222" s="44">
        <v>30305</v>
      </c>
      <c r="AE222" s="12"/>
    </row>
    <row r="223" s="1" customFormat="1" spans="1:31">
      <c r="A223" s="12"/>
      <c r="B223" s="12"/>
      <c r="C223" s="16" t="s">
        <v>581</v>
      </c>
      <c r="D223" s="15"/>
      <c r="E223" s="15">
        <f t="shared" si="10"/>
        <v>7500</v>
      </c>
      <c r="F223" s="15"/>
      <c r="G223" s="15"/>
      <c r="H223" s="15">
        <v>7500</v>
      </c>
      <c r="I223" s="15"/>
      <c r="J223" s="15"/>
      <c r="K223" s="15"/>
      <c r="L223" s="15"/>
      <c r="M223" s="15"/>
      <c r="N223" s="15"/>
      <c r="O223" s="16"/>
      <c r="P223" s="16"/>
      <c r="Q223" s="16"/>
      <c r="R223" s="16"/>
      <c r="S223" s="16"/>
      <c r="T223" s="16"/>
      <c r="U223" s="16"/>
      <c r="V223" s="16"/>
      <c r="W223" s="16"/>
      <c r="X223" s="16"/>
      <c r="Y223" s="16"/>
      <c r="Z223" s="16"/>
      <c r="AA223" s="13" t="s">
        <v>363</v>
      </c>
      <c r="AB223" s="13"/>
      <c r="AC223" s="13">
        <v>2081105</v>
      </c>
      <c r="AD223" s="44">
        <v>30227</v>
      </c>
      <c r="AE223" s="12"/>
    </row>
    <row r="224" s="1" customFormat="1" spans="1:31">
      <c r="A224" s="12"/>
      <c r="B224" s="12"/>
      <c r="C224" s="16" t="s">
        <v>582</v>
      </c>
      <c r="D224" s="15"/>
      <c r="E224" s="15">
        <f t="shared" si="10"/>
        <v>6500</v>
      </c>
      <c r="F224" s="15"/>
      <c r="G224" s="15"/>
      <c r="H224" s="15">
        <v>6500</v>
      </c>
      <c r="I224" s="15"/>
      <c r="J224" s="15"/>
      <c r="K224" s="15"/>
      <c r="L224" s="15"/>
      <c r="M224" s="15"/>
      <c r="N224" s="15"/>
      <c r="O224" s="16"/>
      <c r="P224" s="16"/>
      <c r="Q224" s="16"/>
      <c r="R224" s="16"/>
      <c r="S224" s="16"/>
      <c r="T224" s="16"/>
      <c r="U224" s="16"/>
      <c r="V224" s="16"/>
      <c r="W224" s="16"/>
      <c r="X224" s="16"/>
      <c r="Y224" s="16"/>
      <c r="Z224" s="16"/>
      <c r="AA224" s="13" t="s">
        <v>363</v>
      </c>
      <c r="AB224" s="13"/>
      <c r="AC224" s="13">
        <v>2081105</v>
      </c>
      <c r="AD224" s="44">
        <v>30216</v>
      </c>
      <c r="AE224" s="12"/>
    </row>
    <row r="225" s="1" customFormat="1" spans="1:31">
      <c r="A225" s="12"/>
      <c r="B225" s="12"/>
      <c r="C225" s="16" t="s">
        <v>583</v>
      </c>
      <c r="D225" s="15"/>
      <c r="E225" s="15">
        <f t="shared" si="10"/>
        <v>17500</v>
      </c>
      <c r="F225" s="15"/>
      <c r="G225" s="15"/>
      <c r="H225" s="15">
        <v>17500</v>
      </c>
      <c r="I225" s="15"/>
      <c r="J225" s="15"/>
      <c r="K225" s="15"/>
      <c r="L225" s="15"/>
      <c r="M225" s="15"/>
      <c r="N225" s="15"/>
      <c r="O225" s="16"/>
      <c r="P225" s="16"/>
      <c r="Q225" s="16"/>
      <c r="R225" s="16"/>
      <c r="S225" s="16"/>
      <c r="T225" s="16"/>
      <c r="U225" s="16"/>
      <c r="V225" s="16"/>
      <c r="W225" s="16"/>
      <c r="X225" s="16"/>
      <c r="Y225" s="16"/>
      <c r="Z225" s="16"/>
      <c r="AA225" s="13" t="s">
        <v>363</v>
      </c>
      <c r="AB225" s="13"/>
      <c r="AC225" s="13">
        <v>2081199</v>
      </c>
      <c r="AD225" s="44">
        <v>30225</v>
      </c>
      <c r="AE225" s="12"/>
    </row>
    <row r="226" s="1" customFormat="1" spans="1:31">
      <c r="A226" s="12" t="s">
        <v>239</v>
      </c>
      <c r="B226" s="12" t="s">
        <v>584</v>
      </c>
      <c r="C226" s="13" t="s">
        <v>585</v>
      </c>
      <c r="D226" s="15">
        <v>1987200</v>
      </c>
      <c r="E226" s="15">
        <f>SUM(G226:I226)</f>
        <v>978000</v>
      </c>
      <c r="F226" s="19"/>
      <c r="G226" s="15">
        <v>978000</v>
      </c>
      <c r="H226" s="15"/>
      <c r="I226" s="15"/>
      <c r="J226" s="15">
        <f>E226</f>
        <v>978000</v>
      </c>
      <c r="K226" s="15">
        <v>11967329.07</v>
      </c>
      <c r="L226" s="15">
        <v>1250000</v>
      </c>
      <c r="M226" s="15">
        <f>SUM(O226)</f>
        <v>0</v>
      </c>
      <c r="N226" s="15">
        <f>SUM(J226:M226)</f>
        <v>14195329.07</v>
      </c>
      <c r="O226" s="16"/>
      <c r="P226" s="16"/>
      <c r="Q226" s="16"/>
      <c r="R226" s="16"/>
      <c r="S226" s="16"/>
      <c r="T226" s="16"/>
      <c r="U226" s="16"/>
      <c r="V226" s="16"/>
      <c r="W226" s="16"/>
      <c r="X226" s="16"/>
      <c r="Y226" s="16"/>
      <c r="Z226" s="16"/>
      <c r="AA226" s="13"/>
      <c r="AB226" s="13"/>
      <c r="AC226" s="27"/>
      <c r="AE226" s="12" t="s">
        <v>586</v>
      </c>
    </row>
    <row r="227" s="1" customFormat="1" spans="1:31">
      <c r="A227" s="40" t="s">
        <v>243</v>
      </c>
      <c r="B227" s="12" t="s">
        <v>200</v>
      </c>
      <c r="C227" s="13" t="s">
        <v>587</v>
      </c>
      <c r="D227" s="14">
        <v>100000</v>
      </c>
      <c r="E227" s="15">
        <f t="shared" si="10"/>
        <v>0</v>
      </c>
      <c r="F227" s="15"/>
      <c r="G227" s="15"/>
      <c r="H227" s="15"/>
      <c r="I227" s="15"/>
      <c r="J227" s="15">
        <f>SUM(E227:E231)</f>
        <v>0</v>
      </c>
      <c r="K227" s="15">
        <v>1172918.51</v>
      </c>
      <c r="L227" s="15">
        <v>100000</v>
      </c>
      <c r="M227" s="15">
        <f>SUM(O227:O231)</f>
        <v>0</v>
      </c>
      <c r="N227" s="15">
        <f>SUM(J227:M231)</f>
        <v>1272918.51</v>
      </c>
      <c r="O227" s="16"/>
      <c r="P227" s="16"/>
      <c r="Q227" s="16"/>
      <c r="R227" s="16"/>
      <c r="S227" s="16"/>
      <c r="T227" s="16"/>
      <c r="U227" s="16"/>
      <c r="V227" s="16"/>
      <c r="W227" s="16"/>
      <c r="X227" s="16"/>
      <c r="Y227" s="16"/>
      <c r="Z227" s="16"/>
      <c r="AA227" s="13"/>
      <c r="AB227" s="13"/>
      <c r="AC227" s="27"/>
      <c r="AE227" s="12" t="s">
        <v>374</v>
      </c>
    </row>
    <row r="228" s="1" customFormat="1" spans="1:31">
      <c r="A228" s="41"/>
      <c r="B228" s="12"/>
      <c r="C228" s="13" t="s">
        <v>201</v>
      </c>
      <c r="D228" s="14">
        <v>150000</v>
      </c>
      <c r="E228" s="15">
        <f t="shared" si="10"/>
        <v>0</v>
      </c>
      <c r="F228" s="15"/>
      <c r="G228" s="15"/>
      <c r="H228" s="15"/>
      <c r="I228" s="15"/>
      <c r="J228" s="15"/>
      <c r="K228" s="15"/>
      <c r="L228" s="15"/>
      <c r="M228" s="15"/>
      <c r="N228" s="15"/>
      <c r="O228" s="16"/>
      <c r="P228" s="16"/>
      <c r="Q228" s="16"/>
      <c r="R228" s="16"/>
      <c r="S228" s="16"/>
      <c r="T228" s="16"/>
      <c r="U228" s="16"/>
      <c r="V228" s="16"/>
      <c r="W228" s="16"/>
      <c r="X228" s="16"/>
      <c r="Y228" s="16"/>
      <c r="Z228" s="16"/>
      <c r="AA228" s="13"/>
      <c r="AB228" s="13"/>
      <c r="AC228" s="27"/>
      <c r="AE228" s="12"/>
    </row>
    <row r="229" s="1" customFormat="1" spans="1:31">
      <c r="A229" s="41"/>
      <c r="B229" s="12"/>
      <c r="C229" s="13" t="s">
        <v>588</v>
      </c>
      <c r="D229" s="14">
        <v>50050</v>
      </c>
      <c r="E229" s="15">
        <f t="shared" si="10"/>
        <v>0</v>
      </c>
      <c r="F229" s="15"/>
      <c r="G229" s="15"/>
      <c r="H229" s="15"/>
      <c r="I229" s="15"/>
      <c r="J229" s="15"/>
      <c r="K229" s="15"/>
      <c r="L229" s="15"/>
      <c r="M229" s="15"/>
      <c r="N229" s="15"/>
      <c r="O229" s="16"/>
      <c r="P229" s="16"/>
      <c r="Q229" s="16"/>
      <c r="R229" s="16"/>
      <c r="S229" s="16"/>
      <c r="T229" s="16"/>
      <c r="U229" s="16"/>
      <c r="V229" s="16"/>
      <c r="W229" s="16"/>
      <c r="X229" s="16"/>
      <c r="Y229" s="16"/>
      <c r="Z229" s="16"/>
      <c r="AA229" s="13"/>
      <c r="AB229" s="13"/>
      <c r="AC229" s="27"/>
      <c r="AE229" s="12"/>
    </row>
    <row r="230" s="1" customFormat="1" spans="1:31">
      <c r="A230" s="41"/>
      <c r="B230" s="12"/>
      <c r="C230" s="13" t="s">
        <v>202</v>
      </c>
      <c r="D230" s="14">
        <v>50000</v>
      </c>
      <c r="E230" s="15">
        <f t="shared" si="10"/>
        <v>0</v>
      </c>
      <c r="F230" s="15"/>
      <c r="G230" s="15"/>
      <c r="H230" s="15"/>
      <c r="I230" s="15"/>
      <c r="J230" s="15"/>
      <c r="K230" s="15"/>
      <c r="L230" s="15"/>
      <c r="M230" s="15"/>
      <c r="N230" s="15"/>
      <c r="O230" s="16"/>
      <c r="P230" s="16"/>
      <c r="Q230" s="16"/>
      <c r="R230" s="16"/>
      <c r="S230" s="16"/>
      <c r="T230" s="16"/>
      <c r="U230" s="16"/>
      <c r="V230" s="16"/>
      <c r="W230" s="16"/>
      <c r="X230" s="16"/>
      <c r="Y230" s="16"/>
      <c r="Z230" s="16"/>
      <c r="AA230" s="13"/>
      <c r="AB230" s="13"/>
      <c r="AC230" s="27"/>
      <c r="AE230" s="12"/>
    </row>
    <row r="231" s="1" customFormat="1" spans="1:31">
      <c r="A231" s="42"/>
      <c r="B231" s="12"/>
      <c r="C231" s="13" t="s">
        <v>556</v>
      </c>
      <c r="D231" s="14">
        <v>12900</v>
      </c>
      <c r="E231" s="15">
        <f t="shared" si="10"/>
        <v>0</v>
      </c>
      <c r="F231" s="15"/>
      <c r="G231" s="15"/>
      <c r="H231" s="15"/>
      <c r="I231" s="15"/>
      <c r="J231" s="15"/>
      <c r="K231" s="15"/>
      <c r="L231" s="15"/>
      <c r="M231" s="15"/>
      <c r="N231" s="15"/>
      <c r="O231" s="16"/>
      <c r="P231" s="16"/>
      <c r="Q231" s="16"/>
      <c r="R231" s="16"/>
      <c r="S231" s="16"/>
      <c r="T231" s="16"/>
      <c r="U231" s="16"/>
      <c r="V231" s="16"/>
      <c r="W231" s="16"/>
      <c r="X231" s="16"/>
      <c r="Y231" s="16"/>
      <c r="Z231" s="16"/>
      <c r="AA231" s="13"/>
      <c r="AB231" s="13"/>
      <c r="AC231" s="27"/>
      <c r="AE231" s="12"/>
    </row>
    <row r="232" s="1" customFormat="1" spans="1:31">
      <c r="A232" s="12" t="s">
        <v>256</v>
      </c>
      <c r="B232" s="12" t="s">
        <v>204</v>
      </c>
      <c r="C232" s="13" t="s">
        <v>205</v>
      </c>
      <c r="D232" s="15">
        <v>150000</v>
      </c>
      <c r="E232" s="15">
        <f t="shared" si="10"/>
        <v>0</v>
      </c>
      <c r="F232" s="15"/>
      <c r="G232" s="15"/>
      <c r="H232" s="15"/>
      <c r="I232" s="15"/>
      <c r="J232" s="15">
        <f>SUM(E232:E242)</f>
        <v>18482241.56</v>
      </c>
      <c r="K232" s="15">
        <v>3331777.9</v>
      </c>
      <c r="L232" s="15">
        <v>380000</v>
      </c>
      <c r="M232" s="15"/>
      <c r="N232" s="15">
        <f>SUM(J232:M242)</f>
        <v>22194019.46</v>
      </c>
      <c r="O232" s="16"/>
      <c r="P232" s="16"/>
      <c r="Q232" s="16"/>
      <c r="R232" s="16"/>
      <c r="S232" s="16"/>
      <c r="T232" s="16"/>
      <c r="U232" s="16"/>
      <c r="V232" s="16"/>
      <c r="W232" s="16"/>
      <c r="X232" s="16"/>
      <c r="Y232" s="16"/>
      <c r="Z232" s="16"/>
      <c r="AA232" s="13" t="s">
        <v>589</v>
      </c>
      <c r="AB232" s="13"/>
      <c r="AC232" s="27"/>
      <c r="AE232" s="12" t="s">
        <v>590</v>
      </c>
    </row>
    <row r="233" s="1" customFormat="1" spans="1:31">
      <c r="A233" s="12"/>
      <c r="B233" s="12"/>
      <c r="C233" s="13" t="s">
        <v>207</v>
      </c>
      <c r="D233" s="15">
        <v>150000</v>
      </c>
      <c r="E233" s="15">
        <f t="shared" si="10"/>
        <v>0</v>
      </c>
      <c r="F233" s="15"/>
      <c r="G233" s="15"/>
      <c r="H233" s="15"/>
      <c r="I233" s="15"/>
      <c r="J233" s="15"/>
      <c r="K233" s="15"/>
      <c r="L233" s="15"/>
      <c r="M233" s="15"/>
      <c r="N233" s="15"/>
      <c r="O233" s="16"/>
      <c r="P233" s="16"/>
      <c r="Q233" s="16"/>
      <c r="R233" s="16"/>
      <c r="S233" s="16"/>
      <c r="T233" s="16"/>
      <c r="U233" s="16"/>
      <c r="V233" s="16"/>
      <c r="W233" s="16"/>
      <c r="X233" s="16"/>
      <c r="Y233" s="16"/>
      <c r="Z233" s="16"/>
      <c r="AA233" s="13" t="s">
        <v>206</v>
      </c>
      <c r="AB233" s="13"/>
      <c r="AC233" s="27"/>
      <c r="AE233" s="12"/>
    </row>
    <row r="234" s="1" customFormat="1" spans="1:31">
      <c r="A234" s="12"/>
      <c r="B234" s="12"/>
      <c r="C234" s="43" t="s">
        <v>208</v>
      </c>
      <c r="D234" s="15">
        <v>152600</v>
      </c>
      <c r="E234" s="15">
        <f t="shared" si="10"/>
        <v>0</v>
      </c>
      <c r="F234" s="15"/>
      <c r="G234" s="15"/>
      <c r="H234" s="15"/>
      <c r="I234" s="15"/>
      <c r="J234" s="15"/>
      <c r="K234" s="15"/>
      <c r="L234" s="15"/>
      <c r="M234" s="15"/>
      <c r="N234" s="15"/>
      <c r="O234" s="16"/>
      <c r="P234" s="16"/>
      <c r="Q234" s="16"/>
      <c r="R234" s="16"/>
      <c r="S234" s="16"/>
      <c r="T234" s="16"/>
      <c r="U234" s="16"/>
      <c r="V234" s="16"/>
      <c r="W234" s="16"/>
      <c r="X234" s="16"/>
      <c r="Y234" s="16"/>
      <c r="Z234" s="16"/>
      <c r="AA234" s="13" t="s">
        <v>206</v>
      </c>
      <c r="AB234" s="13"/>
      <c r="AC234" s="27"/>
      <c r="AE234" s="12"/>
    </row>
    <row r="235" s="1" customFormat="1" spans="1:31">
      <c r="A235" s="12"/>
      <c r="B235" s="12"/>
      <c r="C235" s="43" t="s">
        <v>211</v>
      </c>
      <c r="D235" s="15">
        <v>228446.37</v>
      </c>
      <c r="E235" s="15"/>
      <c r="F235" s="15"/>
      <c r="G235" s="15"/>
      <c r="H235" s="15"/>
      <c r="I235" s="15"/>
      <c r="J235" s="15"/>
      <c r="K235" s="15"/>
      <c r="L235" s="15"/>
      <c r="M235" s="15"/>
      <c r="N235" s="15"/>
      <c r="O235" s="16"/>
      <c r="P235" s="16"/>
      <c r="Q235" s="16"/>
      <c r="R235" s="16"/>
      <c r="S235" s="16"/>
      <c r="T235" s="16"/>
      <c r="U235" s="16"/>
      <c r="V235" s="16"/>
      <c r="W235" s="16"/>
      <c r="X235" s="16"/>
      <c r="Y235" s="16"/>
      <c r="Z235" s="16"/>
      <c r="AA235" s="13"/>
      <c r="AB235" s="13"/>
      <c r="AC235" s="27"/>
      <c r="AE235" s="12"/>
    </row>
    <row r="236" s="1" customFormat="1" spans="1:31">
      <c r="A236" s="12"/>
      <c r="B236" s="12"/>
      <c r="C236" s="28" t="s">
        <v>212</v>
      </c>
      <c r="D236" s="15">
        <v>127800</v>
      </c>
      <c r="E236" s="15">
        <f>SUM(F236:I236)</f>
        <v>0</v>
      </c>
      <c r="F236" s="15"/>
      <c r="G236" s="15"/>
      <c r="H236" s="15"/>
      <c r="I236" s="15"/>
      <c r="J236" s="15"/>
      <c r="K236" s="15"/>
      <c r="L236" s="15"/>
      <c r="M236" s="15"/>
      <c r="N236" s="15"/>
      <c r="O236" s="16"/>
      <c r="P236" s="16"/>
      <c r="Q236" s="16"/>
      <c r="R236" s="16"/>
      <c r="S236" s="16"/>
      <c r="T236" s="16"/>
      <c r="U236" s="16"/>
      <c r="V236" s="16"/>
      <c r="W236" s="16"/>
      <c r="X236" s="16"/>
      <c r="Y236" s="16"/>
      <c r="Z236" s="16"/>
      <c r="AA236" s="13" t="s">
        <v>213</v>
      </c>
      <c r="AB236" s="13"/>
      <c r="AC236" s="27"/>
      <c r="AE236" s="12"/>
    </row>
    <row r="237" s="1" customFormat="1" spans="1:31">
      <c r="A237" s="12"/>
      <c r="B237" s="12"/>
      <c r="C237" s="28" t="s">
        <v>214</v>
      </c>
      <c r="D237" s="15">
        <v>22200</v>
      </c>
      <c r="E237" s="15">
        <f>SUM(F237:I237)</f>
        <v>0</v>
      </c>
      <c r="F237" s="15"/>
      <c r="G237" s="15"/>
      <c r="H237" s="15"/>
      <c r="I237" s="15"/>
      <c r="J237" s="15"/>
      <c r="K237" s="15"/>
      <c r="L237" s="15"/>
      <c r="M237" s="15"/>
      <c r="N237" s="15"/>
      <c r="O237" s="16"/>
      <c r="P237" s="16"/>
      <c r="Q237" s="16"/>
      <c r="R237" s="16"/>
      <c r="S237" s="16"/>
      <c r="T237" s="16"/>
      <c r="U237" s="16"/>
      <c r="V237" s="16"/>
      <c r="W237" s="16"/>
      <c r="X237" s="16"/>
      <c r="Y237" s="16"/>
      <c r="Z237" s="16"/>
      <c r="AA237" s="13"/>
      <c r="AB237" s="13"/>
      <c r="AC237" s="27"/>
      <c r="AE237" s="12"/>
    </row>
    <row r="238" s="1" customFormat="1" spans="1:31">
      <c r="A238" s="12"/>
      <c r="B238" s="12"/>
      <c r="C238" s="13" t="s">
        <v>215</v>
      </c>
      <c r="D238" s="15">
        <v>12165846.2</v>
      </c>
      <c r="E238" s="15">
        <f>F238+G238+I238+H238</f>
        <v>8857662.6</v>
      </c>
      <c r="F238" s="15">
        <f>9210917.9+330720-265983.9-6000-10000-610-206480.61-194900.79</f>
        <v>8857662.6</v>
      </c>
      <c r="G238" s="15"/>
      <c r="H238" s="15"/>
      <c r="I238" s="15"/>
      <c r="J238" s="15"/>
      <c r="K238" s="15"/>
      <c r="L238" s="15"/>
      <c r="M238" s="15"/>
      <c r="N238" s="15"/>
      <c r="O238" s="16"/>
      <c r="P238" s="16"/>
      <c r="Q238" s="16"/>
      <c r="R238" s="16"/>
      <c r="S238" s="16"/>
      <c r="T238" s="16"/>
      <c r="U238" s="16"/>
      <c r="V238" s="16"/>
      <c r="W238" s="16"/>
      <c r="X238" s="16"/>
      <c r="Y238" s="16"/>
      <c r="Z238" s="16"/>
      <c r="AA238" s="13"/>
      <c r="AB238" s="13"/>
      <c r="AC238" s="27">
        <v>227</v>
      </c>
      <c r="AE238" s="12"/>
    </row>
    <row r="239" s="1" customFormat="1" spans="1:31">
      <c r="A239" s="12"/>
      <c r="B239" s="12"/>
      <c r="C239" s="13" t="s">
        <v>219</v>
      </c>
      <c r="D239" s="15">
        <v>200000</v>
      </c>
      <c r="E239" s="15">
        <f t="shared" ref="E239:E302" si="11">SUM(F239:I239)</f>
        <v>2000</v>
      </c>
      <c r="F239" s="15"/>
      <c r="G239" s="15">
        <v>2000</v>
      </c>
      <c r="H239" s="15"/>
      <c r="I239" s="15"/>
      <c r="J239" s="15"/>
      <c r="K239" s="15"/>
      <c r="L239" s="15"/>
      <c r="M239" s="15"/>
      <c r="N239" s="15"/>
      <c r="O239" s="16"/>
      <c r="P239" s="16"/>
      <c r="Q239" s="16"/>
      <c r="R239" s="16"/>
      <c r="S239" s="16"/>
      <c r="T239" s="16"/>
      <c r="U239" s="16"/>
      <c r="V239" s="16"/>
      <c r="W239" s="16"/>
      <c r="X239" s="16"/>
      <c r="Y239" s="16"/>
      <c r="Z239" s="16"/>
      <c r="AA239" s="13"/>
      <c r="AB239" s="13"/>
      <c r="AC239" s="27"/>
      <c r="AE239" s="12"/>
    </row>
    <row r="240" s="1" customFormat="1" spans="1:31">
      <c r="A240" s="12"/>
      <c r="B240" s="12"/>
      <c r="C240" s="16" t="s">
        <v>591</v>
      </c>
      <c r="D240" s="15">
        <v>8857300</v>
      </c>
      <c r="E240" s="15">
        <f t="shared" si="11"/>
        <v>8857300</v>
      </c>
      <c r="F240" s="15"/>
      <c r="G240" s="15"/>
      <c r="H240" s="15">
        <v>8857300</v>
      </c>
      <c r="I240" s="15"/>
      <c r="J240" s="15"/>
      <c r="K240" s="15"/>
      <c r="L240" s="15"/>
      <c r="M240" s="15"/>
      <c r="N240" s="15"/>
      <c r="O240" s="16">
        <v>3200</v>
      </c>
      <c r="P240" s="16"/>
      <c r="Q240" s="16"/>
      <c r="R240" s="16"/>
      <c r="S240" s="16"/>
      <c r="T240" s="16"/>
      <c r="U240" s="16"/>
      <c r="V240" s="16">
        <f>49400</f>
        <v>49400</v>
      </c>
      <c r="W240" s="16"/>
      <c r="X240" s="16">
        <v>3100</v>
      </c>
      <c r="Y240" s="16"/>
      <c r="Z240" s="16"/>
      <c r="AA240" s="13"/>
      <c r="AB240" s="13"/>
      <c r="AC240" s="27">
        <v>2130507</v>
      </c>
      <c r="AD240" s="1">
        <v>39999</v>
      </c>
      <c r="AE240" s="12"/>
    </row>
    <row r="241" s="1" customFormat="1" spans="1:31">
      <c r="A241" s="12"/>
      <c r="B241" s="12"/>
      <c r="C241" s="13" t="s">
        <v>592</v>
      </c>
      <c r="D241" s="15">
        <v>186000</v>
      </c>
      <c r="E241" s="15">
        <f>SUM(G241:I241)</f>
        <v>186000</v>
      </c>
      <c r="F241" s="22"/>
      <c r="G241" s="15">
        <v>186000</v>
      </c>
      <c r="H241" s="15"/>
      <c r="I241" s="15"/>
      <c r="J241" s="15"/>
      <c r="K241" s="15"/>
      <c r="L241" s="15"/>
      <c r="M241" s="15"/>
      <c r="N241" s="15"/>
      <c r="O241" s="16"/>
      <c r="P241" s="16"/>
      <c r="Q241" s="16"/>
      <c r="R241" s="16"/>
      <c r="S241" s="16"/>
      <c r="T241" s="16"/>
      <c r="U241" s="16"/>
      <c r="V241" s="16"/>
      <c r="W241" s="16"/>
      <c r="X241" s="16"/>
      <c r="Y241" s="16"/>
      <c r="Z241" s="16"/>
      <c r="AA241" s="13"/>
      <c r="AB241" s="13"/>
      <c r="AC241" s="27"/>
      <c r="AE241" s="12"/>
    </row>
    <row r="242" s="1" customFormat="1" spans="1:31">
      <c r="A242" s="12"/>
      <c r="B242" s="12"/>
      <c r="C242" s="13" t="s">
        <v>209</v>
      </c>
      <c r="D242" s="15">
        <v>6480882.03</v>
      </c>
      <c r="E242" s="15">
        <f>SUM(G242:I242)</f>
        <v>579278.96</v>
      </c>
      <c r="F242" s="22"/>
      <c r="G242" s="15">
        <v>579278.96</v>
      </c>
      <c r="H242" s="15"/>
      <c r="I242" s="15"/>
      <c r="J242" s="15"/>
      <c r="K242" s="15"/>
      <c r="L242" s="15"/>
      <c r="M242" s="15"/>
      <c r="N242" s="15"/>
      <c r="O242" s="16"/>
      <c r="P242" s="16"/>
      <c r="Q242" s="16"/>
      <c r="R242" s="16"/>
      <c r="S242" s="16"/>
      <c r="T242" s="16"/>
      <c r="U242" s="16"/>
      <c r="V242" s="16"/>
      <c r="W242" s="16"/>
      <c r="X242" s="16"/>
      <c r="Y242" s="16"/>
      <c r="Z242" s="16"/>
      <c r="AA242" s="13"/>
      <c r="AB242" s="13"/>
      <c r="AC242" s="27"/>
      <c r="AE242" s="12"/>
    </row>
    <row r="243" s="1" customFormat="1" spans="1:31">
      <c r="A243" s="12" t="s">
        <v>266</v>
      </c>
      <c r="B243" s="12" t="s">
        <v>593</v>
      </c>
      <c r="C243" s="13" t="s">
        <v>594</v>
      </c>
      <c r="D243" s="15">
        <v>527200</v>
      </c>
      <c r="E243" s="15">
        <f>SUM(G243:I243)</f>
        <v>5272300</v>
      </c>
      <c r="F243" s="19"/>
      <c r="G243" s="15">
        <v>527200</v>
      </c>
      <c r="H243" s="15">
        <v>4217900</v>
      </c>
      <c r="I243" s="15">
        <v>527200</v>
      </c>
      <c r="J243" s="15">
        <f>SUM(E243:E256)</f>
        <v>30402800</v>
      </c>
      <c r="K243" s="15">
        <v>25031223.55</v>
      </c>
      <c r="L243" s="15">
        <v>3710000</v>
      </c>
      <c r="M243" s="15">
        <v>1218000</v>
      </c>
      <c r="N243" s="15">
        <f>SUM(J243:M256)</f>
        <v>60362023.55</v>
      </c>
      <c r="O243" s="16"/>
      <c r="P243" s="16"/>
      <c r="Q243" s="16"/>
      <c r="R243" s="16"/>
      <c r="S243" s="16"/>
      <c r="T243" s="16"/>
      <c r="U243" s="16"/>
      <c r="V243" s="16"/>
      <c r="W243" s="16"/>
      <c r="X243" s="16"/>
      <c r="Y243" s="16"/>
      <c r="Z243" s="16"/>
      <c r="AA243" s="13" t="s">
        <v>595</v>
      </c>
      <c r="AB243" s="13"/>
      <c r="AC243" s="27">
        <v>2100499</v>
      </c>
      <c r="AD243" s="1">
        <v>39999</v>
      </c>
      <c r="AE243" s="12" t="s">
        <v>596</v>
      </c>
    </row>
    <row r="244" s="1" customFormat="1" spans="1:31">
      <c r="A244" s="12"/>
      <c r="B244" s="12"/>
      <c r="C244" s="13" t="s">
        <v>597</v>
      </c>
      <c r="D244" s="15">
        <v>150600</v>
      </c>
      <c r="E244" s="15">
        <f t="shared" si="11"/>
        <v>176000</v>
      </c>
      <c r="F244" s="15"/>
      <c r="G244" s="15">
        <v>88000</v>
      </c>
      <c r="H244" s="15"/>
      <c r="I244" s="15">
        <v>88000</v>
      </c>
      <c r="J244" s="15"/>
      <c r="K244" s="15"/>
      <c r="L244" s="15"/>
      <c r="M244" s="15"/>
      <c r="N244" s="15"/>
      <c r="O244" s="16"/>
      <c r="P244" s="16"/>
      <c r="Q244" s="16"/>
      <c r="R244" s="16"/>
      <c r="S244" s="16"/>
      <c r="T244" s="16"/>
      <c r="U244" s="16"/>
      <c r="V244" s="16"/>
      <c r="W244" s="16"/>
      <c r="X244" s="16"/>
      <c r="Y244" s="16"/>
      <c r="Z244" s="16"/>
      <c r="AA244" s="13" t="s">
        <v>598</v>
      </c>
      <c r="AB244" s="13"/>
      <c r="AC244" s="1">
        <v>2100717</v>
      </c>
      <c r="AE244" s="12"/>
    </row>
    <row r="245" s="1" customFormat="1" ht="56.25" spans="1:31">
      <c r="A245" s="12"/>
      <c r="B245" s="12"/>
      <c r="C245" s="13" t="s">
        <v>599</v>
      </c>
      <c r="D245" s="15">
        <v>1893000</v>
      </c>
      <c r="E245" s="15">
        <f t="shared" si="11"/>
        <v>9198300</v>
      </c>
      <c r="F245" s="15"/>
      <c r="G245" s="15">
        <v>1891700</v>
      </c>
      <c r="H245" s="15">
        <v>4534700</v>
      </c>
      <c r="I245" s="15">
        <v>2771900</v>
      </c>
      <c r="J245" s="15"/>
      <c r="K245" s="15"/>
      <c r="L245" s="15"/>
      <c r="M245" s="15"/>
      <c r="N245" s="15"/>
      <c r="O245" s="16"/>
      <c r="P245" s="16"/>
      <c r="Q245" s="16"/>
      <c r="R245" s="16"/>
      <c r="S245" s="16"/>
      <c r="T245" s="16"/>
      <c r="U245" s="16"/>
      <c r="V245" s="16"/>
      <c r="W245" s="16"/>
      <c r="X245" s="16"/>
      <c r="Y245" s="16"/>
      <c r="Z245" s="16"/>
      <c r="AA245" s="13" t="s">
        <v>600</v>
      </c>
      <c r="AB245" s="13"/>
      <c r="AC245" s="27">
        <v>2100408</v>
      </c>
      <c r="AD245" s="1">
        <v>30305</v>
      </c>
      <c r="AE245" s="12"/>
    </row>
    <row r="246" s="1" customFormat="1" spans="1:31">
      <c r="A246" s="12"/>
      <c r="B246" s="12"/>
      <c r="C246" s="16" t="s">
        <v>601</v>
      </c>
      <c r="D246" s="15">
        <v>100000</v>
      </c>
      <c r="E246" s="15">
        <f t="shared" si="11"/>
        <v>0</v>
      </c>
      <c r="F246" s="15"/>
      <c r="G246" s="15"/>
      <c r="H246" s="15"/>
      <c r="I246" s="15"/>
      <c r="J246" s="15"/>
      <c r="K246" s="15"/>
      <c r="L246" s="15"/>
      <c r="M246" s="15"/>
      <c r="N246" s="15"/>
      <c r="O246" s="16"/>
      <c r="P246" s="16"/>
      <c r="Q246" s="16"/>
      <c r="R246" s="16"/>
      <c r="S246" s="16"/>
      <c r="T246" s="16"/>
      <c r="U246" s="16"/>
      <c r="V246" s="16"/>
      <c r="W246" s="16"/>
      <c r="X246" s="16"/>
      <c r="Y246" s="16"/>
      <c r="Z246" s="16"/>
      <c r="AA246" s="13"/>
      <c r="AB246" s="13"/>
      <c r="AC246" s="27"/>
      <c r="AE246" s="12"/>
    </row>
    <row r="247" s="1" customFormat="1" ht="37.5" spans="1:31">
      <c r="A247" s="12"/>
      <c r="B247" s="12"/>
      <c r="C247" s="13" t="s">
        <v>223</v>
      </c>
      <c r="D247" s="14">
        <v>161280</v>
      </c>
      <c r="E247" s="15">
        <f t="shared" si="11"/>
        <v>0</v>
      </c>
      <c r="F247" s="15"/>
      <c r="G247" s="15"/>
      <c r="H247" s="15"/>
      <c r="I247" s="15"/>
      <c r="J247" s="15"/>
      <c r="K247" s="15"/>
      <c r="L247" s="15"/>
      <c r="M247" s="15"/>
      <c r="N247" s="15"/>
      <c r="O247" s="16"/>
      <c r="P247" s="16"/>
      <c r="Q247" s="16"/>
      <c r="R247" s="16"/>
      <c r="S247" s="16"/>
      <c r="T247" s="16"/>
      <c r="U247" s="16"/>
      <c r="V247" s="16"/>
      <c r="W247" s="16"/>
      <c r="X247" s="16"/>
      <c r="Y247" s="16"/>
      <c r="Z247" s="16"/>
      <c r="AA247" s="13" t="s">
        <v>602</v>
      </c>
      <c r="AB247" s="13"/>
      <c r="AC247" s="27"/>
      <c r="AE247" s="12"/>
    </row>
    <row r="248" s="1" customFormat="1" spans="1:31">
      <c r="A248" s="12"/>
      <c r="B248" s="12"/>
      <c r="C248" s="13" t="s">
        <v>603</v>
      </c>
      <c r="D248" s="15">
        <v>1663200</v>
      </c>
      <c r="E248" s="15">
        <f t="shared" si="11"/>
        <v>1663200</v>
      </c>
      <c r="F248" s="15"/>
      <c r="G248" s="15">
        <v>249600</v>
      </c>
      <c r="H248" s="15"/>
      <c r="I248" s="15">
        <v>1413600</v>
      </c>
      <c r="J248" s="15"/>
      <c r="K248" s="15"/>
      <c r="L248" s="15"/>
      <c r="M248" s="15"/>
      <c r="N248" s="15"/>
      <c r="O248" s="16"/>
      <c r="P248" s="16"/>
      <c r="Q248" s="16"/>
      <c r="R248" s="16"/>
      <c r="S248" s="16"/>
      <c r="T248" s="16"/>
      <c r="U248" s="16"/>
      <c r="V248" s="16"/>
      <c r="W248" s="16"/>
      <c r="X248" s="16"/>
      <c r="Y248" s="16"/>
      <c r="Z248" s="16"/>
      <c r="AA248" s="13" t="s">
        <v>363</v>
      </c>
      <c r="AB248" s="13"/>
      <c r="AC248" s="27">
        <v>2100302</v>
      </c>
      <c r="AD248" s="1">
        <v>30305</v>
      </c>
      <c r="AE248" s="12"/>
    </row>
    <row r="249" s="1" customFormat="1" spans="1:31">
      <c r="A249" s="12"/>
      <c r="B249" s="12"/>
      <c r="C249" s="13" t="s">
        <v>227</v>
      </c>
      <c r="D249" s="15">
        <v>828000</v>
      </c>
      <c r="E249" s="15">
        <f t="shared" si="11"/>
        <v>0</v>
      </c>
      <c r="F249" s="15"/>
      <c r="G249" s="15"/>
      <c r="H249" s="15"/>
      <c r="I249" s="15"/>
      <c r="J249" s="15"/>
      <c r="K249" s="15"/>
      <c r="L249" s="15"/>
      <c r="M249" s="15"/>
      <c r="N249" s="15"/>
      <c r="O249" s="16"/>
      <c r="P249" s="16"/>
      <c r="Q249" s="16"/>
      <c r="R249" s="16"/>
      <c r="S249" s="16"/>
      <c r="T249" s="16"/>
      <c r="U249" s="16"/>
      <c r="V249" s="16"/>
      <c r="W249" s="16"/>
      <c r="X249" s="16"/>
      <c r="Y249" s="16"/>
      <c r="Z249" s="16"/>
      <c r="AA249" s="13" t="s">
        <v>604</v>
      </c>
      <c r="AB249" s="13"/>
      <c r="AC249" s="27"/>
      <c r="AE249" s="12"/>
    </row>
    <row r="250" s="1" customFormat="1" spans="1:31">
      <c r="A250" s="12"/>
      <c r="B250" s="12"/>
      <c r="C250" s="24" t="s">
        <v>605</v>
      </c>
      <c r="D250" s="15"/>
      <c r="E250" s="15">
        <f t="shared" si="11"/>
        <v>1500000</v>
      </c>
      <c r="F250" s="15"/>
      <c r="G250" s="15"/>
      <c r="H250" s="25">
        <v>1500000</v>
      </c>
      <c r="I250" s="15"/>
      <c r="J250" s="15"/>
      <c r="K250" s="15"/>
      <c r="L250" s="15"/>
      <c r="M250" s="15"/>
      <c r="N250" s="15"/>
      <c r="O250" s="16"/>
      <c r="P250" s="16"/>
      <c r="Q250" s="16"/>
      <c r="R250" s="16"/>
      <c r="S250" s="16"/>
      <c r="T250" s="16"/>
      <c r="U250" s="16"/>
      <c r="V250" s="16"/>
      <c r="W250" s="16"/>
      <c r="X250" s="16"/>
      <c r="Y250" s="16"/>
      <c r="Z250" s="16"/>
      <c r="AA250" s="13" t="s">
        <v>363</v>
      </c>
      <c r="AB250" s="13"/>
      <c r="AC250" s="27">
        <v>2100201</v>
      </c>
      <c r="AD250" s="1">
        <v>30201</v>
      </c>
      <c r="AE250" s="12"/>
    </row>
    <row r="251" s="1" customFormat="1" spans="1:31">
      <c r="A251" s="12"/>
      <c r="B251" s="12"/>
      <c r="C251" s="24" t="s">
        <v>606</v>
      </c>
      <c r="D251" s="15"/>
      <c r="E251" s="15">
        <f t="shared" si="11"/>
        <v>6727600</v>
      </c>
      <c r="F251" s="15"/>
      <c r="G251" s="15"/>
      <c r="H251" s="25">
        <v>6727600</v>
      </c>
      <c r="I251" s="15"/>
      <c r="J251" s="15"/>
      <c r="K251" s="15"/>
      <c r="L251" s="15"/>
      <c r="M251" s="15"/>
      <c r="N251" s="15"/>
      <c r="O251" s="16"/>
      <c r="P251" s="16"/>
      <c r="Q251" s="16"/>
      <c r="R251" s="16"/>
      <c r="S251" s="16"/>
      <c r="T251" s="16"/>
      <c r="U251" s="16"/>
      <c r="V251" s="16"/>
      <c r="W251" s="16"/>
      <c r="X251" s="16"/>
      <c r="Y251" s="16"/>
      <c r="Z251" s="16"/>
      <c r="AA251" s="13" t="s">
        <v>363</v>
      </c>
      <c r="AB251" s="13"/>
      <c r="AC251" s="27">
        <v>2100408</v>
      </c>
      <c r="AD251" s="1">
        <v>30201</v>
      </c>
      <c r="AE251" s="12"/>
    </row>
    <row r="252" s="1" customFormat="1" spans="1:31">
      <c r="A252" s="12"/>
      <c r="B252" s="12"/>
      <c r="C252" s="24" t="s">
        <v>607</v>
      </c>
      <c r="D252" s="15"/>
      <c r="E252" s="15">
        <f t="shared" si="11"/>
        <v>60000</v>
      </c>
      <c r="F252" s="15"/>
      <c r="G252" s="15"/>
      <c r="H252" s="25">
        <v>60000</v>
      </c>
      <c r="I252" s="15"/>
      <c r="J252" s="15"/>
      <c r="K252" s="15"/>
      <c r="L252" s="15"/>
      <c r="M252" s="15"/>
      <c r="N252" s="15"/>
      <c r="O252" s="16"/>
      <c r="P252" s="16"/>
      <c r="Q252" s="16"/>
      <c r="R252" s="16"/>
      <c r="S252" s="16"/>
      <c r="T252" s="16"/>
      <c r="U252" s="16"/>
      <c r="V252" s="16"/>
      <c r="W252" s="16"/>
      <c r="X252" s="16"/>
      <c r="Y252" s="16"/>
      <c r="Z252" s="16"/>
      <c r="AA252" s="13" t="s">
        <v>363</v>
      </c>
      <c r="AB252" s="13"/>
      <c r="AC252" s="27">
        <v>2100199</v>
      </c>
      <c r="AD252" s="1">
        <v>30305</v>
      </c>
      <c r="AE252" s="12"/>
    </row>
    <row r="253" s="1" customFormat="1" spans="1:31">
      <c r="A253" s="12"/>
      <c r="B253" s="12"/>
      <c r="C253" s="24" t="s">
        <v>608</v>
      </c>
      <c r="D253" s="15"/>
      <c r="E253" s="15">
        <f t="shared" si="11"/>
        <v>1695500</v>
      </c>
      <c r="F253" s="15"/>
      <c r="G253" s="15"/>
      <c r="H253" s="25">
        <v>1695500</v>
      </c>
      <c r="I253" s="15"/>
      <c r="J253" s="15"/>
      <c r="K253" s="15"/>
      <c r="L253" s="15"/>
      <c r="M253" s="15"/>
      <c r="N253" s="15"/>
      <c r="O253" s="16"/>
      <c r="P253" s="16"/>
      <c r="Q253" s="16"/>
      <c r="R253" s="16"/>
      <c r="S253" s="16"/>
      <c r="T253" s="16"/>
      <c r="U253" s="16"/>
      <c r="V253" s="16"/>
      <c r="W253" s="16"/>
      <c r="X253" s="16"/>
      <c r="Y253" s="16"/>
      <c r="Z253" s="16"/>
      <c r="AA253" s="13" t="s">
        <v>363</v>
      </c>
      <c r="AB253" s="13"/>
      <c r="AC253" s="27">
        <v>2100409</v>
      </c>
      <c r="AD253" s="1">
        <v>30201</v>
      </c>
      <c r="AE253" s="12"/>
    </row>
    <row r="254" s="1" customFormat="1" spans="1:31">
      <c r="A254" s="12"/>
      <c r="B254" s="12"/>
      <c r="C254" s="24" t="s">
        <v>609</v>
      </c>
      <c r="D254" s="15"/>
      <c r="E254" s="15">
        <f t="shared" si="11"/>
        <v>3758300</v>
      </c>
      <c r="F254" s="15"/>
      <c r="G254" s="15"/>
      <c r="H254" s="25">
        <v>3602800</v>
      </c>
      <c r="I254" s="15">
        <v>155500</v>
      </c>
      <c r="J254" s="15"/>
      <c r="K254" s="15"/>
      <c r="L254" s="15"/>
      <c r="M254" s="15"/>
      <c r="N254" s="15"/>
      <c r="O254" s="16"/>
      <c r="P254" s="16"/>
      <c r="Q254" s="16"/>
      <c r="R254" s="16"/>
      <c r="S254" s="16"/>
      <c r="T254" s="16"/>
      <c r="U254" s="16"/>
      <c r="V254" s="16"/>
      <c r="W254" s="16"/>
      <c r="X254" s="16"/>
      <c r="Y254" s="16"/>
      <c r="Z254" s="16"/>
      <c r="AA254" s="13" t="s">
        <v>363</v>
      </c>
      <c r="AB254" s="13"/>
      <c r="AC254" s="27">
        <v>2100403</v>
      </c>
      <c r="AD254" s="1">
        <v>30305</v>
      </c>
      <c r="AE254" s="12"/>
    </row>
    <row r="255" s="1" customFormat="1" spans="1:31">
      <c r="A255" s="12"/>
      <c r="B255" s="12"/>
      <c r="C255" s="16" t="s">
        <v>610</v>
      </c>
      <c r="D255" s="15"/>
      <c r="E255" s="15">
        <f t="shared" si="11"/>
        <v>60000</v>
      </c>
      <c r="F255" s="15"/>
      <c r="G255" s="15"/>
      <c r="H255" s="15">
        <v>60000</v>
      </c>
      <c r="I255" s="15"/>
      <c r="J255" s="15"/>
      <c r="K255" s="15"/>
      <c r="L255" s="15"/>
      <c r="M255" s="15"/>
      <c r="N255" s="15"/>
      <c r="O255" s="16"/>
      <c r="P255" s="16"/>
      <c r="Q255" s="16"/>
      <c r="R255" s="16"/>
      <c r="S255" s="16"/>
      <c r="T255" s="16"/>
      <c r="U255" s="16"/>
      <c r="V255" s="16"/>
      <c r="W255" s="16"/>
      <c r="X255" s="16"/>
      <c r="Y255" s="16"/>
      <c r="Z255" s="16"/>
      <c r="AA255" s="13" t="s">
        <v>363</v>
      </c>
      <c r="AB255" s="13"/>
      <c r="AC255" s="27">
        <v>2100199</v>
      </c>
      <c r="AD255" s="1">
        <v>30305</v>
      </c>
      <c r="AE255" s="12"/>
    </row>
    <row r="256" s="1" customFormat="1" spans="1:31">
      <c r="A256" s="12"/>
      <c r="B256" s="12"/>
      <c r="C256" s="13" t="s">
        <v>611</v>
      </c>
      <c r="D256" s="15"/>
      <c r="E256" s="15">
        <f>SUM(G256:I256)</f>
        <v>291600</v>
      </c>
      <c r="F256" s="19"/>
      <c r="G256" s="15">
        <v>291600</v>
      </c>
      <c r="H256" s="15"/>
      <c r="I256" s="15"/>
      <c r="J256" s="15"/>
      <c r="K256" s="15"/>
      <c r="L256" s="15"/>
      <c r="M256" s="15"/>
      <c r="N256" s="15"/>
      <c r="O256" s="16"/>
      <c r="P256" s="16"/>
      <c r="Q256" s="16"/>
      <c r="R256" s="16"/>
      <c r="S256" s="16"/>
      <c r="T256" s="16"/>
      <c r="U256" s="16"/>
      <c r="V256" s="16"/>
      <c r="W256" s="16"/>
      <c r="X256" s="16"/>
      <c r="Y256" s="16"/>
      <c r="Z256" s="16"/>
      <c r="AA256" s="13" t="s">
        <v>612</v>
      </c>
      <c r="AB256" s="13"/>
      <c r="AC256" s="27"/>
      <c r="AE256" s="12"/>
    </row>
    <row r="257" s="1" customFormat="1" spans="1:31">
      <c r="A257" s="12" t="s">
        <v>273</v>
      </c>
      <c r="B257" s="12" t="s">
        <v>230</v>
      </c>
      <c r="C257" s="13" t="s">
        <v>231</v>
      </c>
      <c r="D257" s="15">
        <v>100000</v>
      </c>
      <c r="E257" s="15">
        <f t="shared" si="11"/>
        <v>0</v>
      </c>
      <c r="F257" s="15"/>
      <c r="G257" s="15"/>
      <c r="H257" s="15"/>
      <c r="I257" s="15"/>
      <c r="J257" s="15">
        <f>SUM(E257:E262)</f>
        <v>3896710.65</v>
      </c>
      <c r="K257" s="15">
        <v>2537078.45</v>
      </c>
      <c r="L257" s="15">
        <v>1990000</v>
      </c>
      <c r="M257" s="15">
        <f>SUM(P257:P262)</f>
        <v>0</v>
      </c>
      <c r="N257" s="15">
        <f>SUM(J257:M262)</f>
        <v>8423789.1</v>
      </c>
      <c r="O257" s="16"/>
      <c r="P257" s="16"/>
      <c r="Q257" s="16"/>
      <c r="R257" s="16"/>
      <c r="S257" s="16"/>
      <c r="T257" s="16"/>
      <c r="U257" s="16"/>
      <c r="V257" s="16"/>
      <c r="W257" s="16"/>
      <c r="X257" s="16"/>
      <c r="Y257" s="16"/>
      <c r="Z257" s="16"/>
      <c r="AA257" s="13" t="s">
        <v>232</v>
      </c>
      <c r="AB257" s="13"/>
      <c r="AC257" s="13"/>
      <c r="AD257" s="29"/>
      <c r="AE257" s="12" t="s">
        <v>374</v>
      </c>
    </row>
    <row r="258" s="1" customFormat="1" spans="1:31">
      <c r="A258" s="12"/>
      <c r="B258" s="12"/>
      <c r="C258" s="16" t="s">
        <v>613</v>
      </c>
      <c r="D258" s="15">
        <v>200000</v>
      </c>
      <c r="E258" s="15">
        <f t="shared" si="11"/>
        <v>0</v>
      </c>
      <c r="F258" s="15"/>
      <c r="G258" s="15"/>
      <c r="H258" s="15"/>
      <c r="I258" s="15"/>
      <c r="J258" s="15"/>
      <c r="K258" s="15"/>
      <c r="L258" s="15"/>
      <c r="M258" s="15"/>
      <c r="N258" s="15"/>
      <c r="O258" s="16"/>
      <c r="P258" s="16"/>
      <c r="Q258" s="16"/>
      <c r="R258" s="16"/>
      <c r="S258" s="16"/>
      <c r="T258" s="16"/>
      <c r="U258" s="16"/>
      <c r="V258" s="16"/>
      <c r="W258" s="16"/>
      <c r="X258" s="16"/>
      <c r="Y258" s="16"/>
      <c r="Z258" s="16"/>
      <c r="AA258" s="13"/>
      <c r="AB258" s="13"/>
      <c r="AC258" s="13"/>
      <c r="AD258" s="29"/>
      <c r="AE258" s="12"/>
    </row>
    <row r="259" s="1" customFormat="1" spans="1:31">
      <c r="A259" s="12"/>
      <c r="B259" s="12"/>
      <c r="C259" s="13" t="s">
        <v>614</v>
      </c>
      <c r="D259" s="15">
        <v>420000</v>
      </c>
      <c r="E259" s="15">
        <f>SUM(G259:I259)</f>
        <v>420000</v>
      </c>
      <c r="F259" s="22"/>
      <c r="G259" s="15">
        <v>420000</v>
      </c>
      <c r="H259" s="15"/>
      <c r="I259" s="15"/>
      <c r="J259" s="15"/>
      <c r="K259" s="15"/>
      <c r="L259" s="15"/>
      <c r="M259" s="15"/>
      <c r="N259" s="15"/>
      <c r="O259" s="16"/>
      <c r="P259" s="16"/>
      <c r="Q259" s="16"/>
      <c r="R259" s="16"/>
      <c r="S259" s="16"/>
      <c r="T259" s="16"/>
      <c r="U259" s="16">
        <f>141500</f>
        <v>141500</v>
      </c>
      <c r="V259" s="16"/>
      <c r="W259" s="16"/>
      <c r="X259" s="16"/>
      <c r="Y259" s="16"/>
      <c r="Z259" s="16"/>
      <c r="AA259" s="13"/>
      <c r="AB259" s="13"/>
      <c r="AC259" s="13">
        <v>2010303</v>
      </c>
      <c r="AD259" s="29">
        <v>30226</v>
      </c>
      <c r="AE259" s="12"/>
    </row>
    <row r="260" s="1" customFormat="1" spans="1:31">
      <c r="A260" s="12"/>
      <c r="B260" s="12"/>
      <c r="C260" s="13" t="s">
        <v>585</v>
      </c>
      <c r="D260" s="15">
        <v>500000</v>
      </c>
      <c r="E260" s="15">
        <f>SUM(G260:I260)</f>
        <v>327600</v>
      </c>
      <c r="F260" s="22"/>
      <c r="G260" s="15">
        <v>327600</v>
      </c>
      <c r="H260" s="15"/>
      <c r="I260" s="15"/>
      <c r="J260" s="15"/>
      <c r="K260" s="15"/>
      <c r="L260" s="15"/>
      <c r="M260" s="15"/>
      <c r="N260" s="15"/>
      <c r="O260" s="16"/>
      <c r="P260" s="16"/>
      <c r="Q260" s="16"/>
      <c r="R260" s="16"/>
      <c r="S260" s="16"/>
      <c r="T260" s="16"/>
      <c r="U260" s="16">
        <f>34650</f>
        <v>34650</v>
      </c>
      <c r="V260" s="16"/>
      <c r="W260" s="16"/>
      <c r="X260" s="16"/>
      <c r="Y260" s="16"/>
      <c r="Z260" s="16"/>
      <c r="AA260" s="13"/>
      <c r="AB260" s="45"/>
      <c r="AC260" s="13">
        <v>2010303</v>
      </c>
      <c r="AD260" s="29">
        <v>30226</v>
      </c>
      <c r="AE260" s="12"/>
    </row>
    <row r="261" s="1" customFormat="1" ht="75" spans="1:31">
      <c r="A261" s="12"/>
      <c r="B261" s="12"/>
      <c r="C261" s="13" t="s">
        <v>615</v>
      </c>
      <c r="D261" s="15">
        <v>950000</v>
      </c>
      <c r="E261" s="15">
        <f>SUM(F261:I261)</f>
        <v>1775710.65</v>
      </c>
      <c r="F261" s="15">
        <v>192673.18</v>
      </c>
      <c r="G261" s="15">
        <v>1583037.47</v>
      </c>
      <c r="H261" s="15"/>
      <c r="I261" s="15"/>
      <c r="J261" s="15"/>
      <c r="K261" s="15"/>
      <c r="L261" s="15"/>
      <c r="M261" s="15"/>
      <c r="N261" s="15"/>
      <c r="O261" s="16"/>
      <c r="P261" s="16"/>
      <c r="Q261" s="16"/>
      <c r="R261" s="16"/>
      <c r="S261" s="16"/>
      <c r="T261" s="16"/>
      <c r="U261" s="16">
        <f>1166910.65</f>
        <v>1166910.65</v>
      </c>
      <c r="V261" s="16"/>
      <c r="W261" s="16"/>
      <c r="X261" s="16"/>
      <c r="Y261" s="16"/>
      <c r="Z261" s="16"/>
      <c r="AA261" s="13" t="s">
        <v>616</v>
      </c>
      <c r="AB261" s="38"/>
      <c r="AC261" s="13">
        <v>2010303</v>
      </c>
      <c r="AD261" s="29">
        <v>30213</v>
      </c>
      <c r="AE261" s="12"/>
    </row>
    <row r="262" s="1" customFormat="1" ht="37.5" spans="1:31">
      <c r="A262" s="12"/>
      <c r="B262" s="12"/>
      <c r="C262" s="13" t="s">
        <v>617</v>
      </c>
      <c r="D262" s="15">
        <v>7200000</v>
      </c>
      <c r="E262" s="15">
        <f>SUM(G262:I262)</f>
        <v>1373400</v>
      </c>
      <c r="F262" s="19"/>
      <c r="G262" s="15">
        <v>1373400</v>
      </c>
      <c r="H262" s="15"/>
      <c r="I262" s="15"/>
      <c r="J262" s="15"/>
      <c r="K262" s="15"/>
      <c r="L262" s="15"/>
      <c r="M262" s="15"/>
      <c r="N262" s="15"/>
      <c r="O262" s="16"/>
      <c r="P262" s="16"/>
      <c r="Q262" s="16"/>
      <c r="R262" s="16"/>
      <c r="S262" s="16"/>
      <c r="T262" s="16"/>
      <c r="U262" s="16"/>
      <c r="V262" s="16"/>
      <c r="W262" s="16"/>
      <c r="X262" s="16"/>
      <c r="Y262" s="16"/>
      <c r="Z262" s="16"/>
      <c r="AA262" s="13" t="s">
        <v>618</v>
      </c>
      <c r="AB262" s="46"/>
      <c r="AC262" s="13"/>
      <c r="AD262" s="29"/>
      <c r="AE262" s="12"/>
    </row>
    <row r="263" s="1" customFormat="1" ht="56.25" spans="1:31">
      <c r="A263" s="12" t="s">
        <v>279</v>
      </c>
      <c r="B263" s="12" t="s">
        <v>233</v>
      </c>
      <c r="C263" s="28" t="s">
        <v>619</v>
      </c>
      <c r="D263" s="14">
        <v>250000</v>
      </c>
      <c r="E263" s="15">
        <f t="shared" si="11"/>
        <v>250000</v>
      </c>
      <c r="F263" s="15"/>
      <c r="G263" s="15">
        <v>250000</v>
      </c>
      <c r="H263" s="15"/>
      <c r="I263" s="15"/>
      <c r="J263" s="15">
        <f>SUM(E263:E269)</f>
        <v>2376728.5</v>
      </c>
      <c r="K263" s="15">
        <v>3607199.6</v>
      </c>
      <c r="L263" s="15">
        <v>427669</v>
      </c>
      <c r="M263" s="15">
        <f>SUM(O263:O270)</f>
        <v>0</v>
      </c>
      <c r="N263" s="15">
        <f>SUM(J263:M269)</f>
        <v>6411597.1</v>
      </c>
      <c r="O263" s="16"/>
      <c r="P263" s="16"/>
      <c r="Q263" s="16"/>
      <c r="R263" s="16"/>
      <c r="S263" s="16"/>
      <c r="T263" s="16"/>
      <c r="U263" s="16"/>
      <c r="V263" s="16"/>
      <c r="W263" s="16"/>
      <c r="X263" s="16"/>
      <c r="Y263" s="16"/>
      <c r="Z263" s="16"/>
      <c r="AA263" s="13" t="s">
        <v>620</v>
      </c>
      <c r="AB263" s="13"/>
      <c r="AC263" s="27"/>
      <c r="AE263" s="12" t="s">
        <v>621</v>
      </c>
    </row>
    <row r="264" s="1" customFormat="1" ht="37.5" spans="1:31">
      <c r="A264" s="12"/>
      <c r="B264" s="12"/>
      <c r="C264" s="28" t="s">
        <v>622</v>
      </c>
      <c r="D264" s="14">
        <v>360000</v>
      </c>
      <c r="E264" s="15">
        <f>SUM(G264:I264)</f>
        <v>360000</v>
      </c>
      <c r="F264" s="19"/>
      <c r="G264" s="15">
        <v>360000</v>
      </c>
      <c r="H264" s="15"/>
      <c r="I264" s="15"/>
      <c r="J264" s="15"/>
      <c r="K264" s="15"/>
      <c r="L264" s="15"/>
      <c r="M264" s="15"/>
      <c r="N264" s="15"/>
      <c r="O264" s="16"/>
      <c r="P264" s="16"/>
      <c r="Q264" s="16"/>
      <c r="R264" s="16"/>
      <c r="S264" s="16"/>
      <c r="T264" s="16"/>
      <c r="U264" s="16"/>
      <c r="V264" s="16"/>
      <c r="W264" s="16"/>
      <c r="X264" s="16"/>
      <c r="Y264" s="16"/>
      <c r="Z264" s="16"/>
      <c r="AA264" s="13" t="s">
        <v>623</v>
      </c>
      <c r="AB264" s="13"/>
      <c r="AC264" s="27"/>
      <c r="AE264" s="12"/>
    </row>
    <row r="265" s="1" customFormat="1" ht="56.25" spans="1:31">
      <c r="A265" s="12"/>
      <c r="B265" s="12"/>
      <c r="C265" s="28" t="s">
        <v>234</v>
      </c>
      <c r="D265" s="14" t="s">
        <v>624</v>
      </c>
      <c r="E265" s="15">
        <f t="shared" si="11"/>
        <v>0</v>
      </c>
      <c r="F265" s="15"/>
      <c r="G265" s="15"/>
      <c r="H265" s="15"/>
      <c r="I265" s="15"/>
      <c r="J265" s="15"/>
      <c r="K265" s="15"/>
      <c r="L265" s="15"/>
      <c r="M265" s="15"/>
      <c r="N265" s="15"/>
      <c r="O265" s="16"/>
      <c r="P265" s="16"/>
      <c r="Q265" s="16"/>
      <c r="R265" s="16"/>
      <c r="S265" s="16"/>
      <c r="T265" s="16"/>
      <c r="U265" s="16"/>
      <c r="V265" s="16"/>
      <c r="W265" s="16"/>
      <c r="X265" s="16"/>
      <c r="Y265" s="16"/>
      <c r="Z265" s="16"/>
      <c r="AA265" s="13" t="s">
        <v>625</v>
      </c>
      <c r="AB265" s="13"/>
      <c r="AC265" s="27"/>
      <c r="AE265" s="12"/>
    </row>
    <row r="266" s="1" customFormat="1" spans="1:31">
      <c r="A266" s="12"/>
      <c r="B266" s="12"/>
      <c r="C266" s="28" t="s">
        <v>236</v>
      </c>
      <c r="D266" s="14">
        <v>60000</v>
      </c>
      <c r="E266" s="15">
        <f t="shared" si="11"/>
        <v>0</v>
      </c>
      <c r="F266" s="15"/>
      <c r="G266" s="15"/>
      <c r="H266" s="15"/>
      <c r="I266" s="15"/>
      <c r="J266" s="15"/>
      <c r="K266" s="15"/>
      <c r="L266" s="15"/>
      <c r="M266" s="15"/>
      <c r="N266" s="15"/>
      <c r="O266" s="16"/>
      <c r="P266" s="16"/>
      <c r="Q266" s="16"/>
      <c r="R266" s="16"/>
      <c r="S266" s="16"/>
      <c r="T266" s="16"/>
      <c r="U266" s="16"/>
      <c r="V266" s="16"/>
      <c r="W266" s="16"/>
      <c r="X266" s="16"/>
      <c r="Y266" s="16"/>
      <c r="Z266" s="16"/>
      <c r="AA266" s="13"/>
      <c r="AB266" s="13"/>
      <c r="AC266" s="27"/>
      <c r="AE266" s="12"/>
    </row>
    <row r="267" s="1" customFormat="1" spans="1:31">
      <c r="A267" s="12"/>
      <c r="B267" s="12"/>
      <c r="C267" s="28" t="s">
        <v>237</v>
      </c>
      <c r="D267" s="15">
        <v>848178</v>
      </c>
      <c r="E267" s="15">
        <f>SUM(G267:I267)</f>
        <v>598178</v>
      </c>
      <c r="F267" s="22"/>
      <c r="G267" s="15">
        <f>848178-250000</f>
        <v>598178</v>
      </c>
      <c r="H267" s="15"/>
      <c r="I267" s="15"/>
      <c r="J267" s="15"/>
      <c r="K267" s="15"/>
      <c r="L267" s="15"/>
      <c r="M267" s="15"/>
      <c r="N267" s="15"/>
      <c r="O267" s="16"/>
      <c r="P267" s="16"/>
      <c r="Q267" s="16"/>
      <c r="R267" s="16"/>
      <c r="S267" s="16"/>
      <c r="T267" s="16"/>
      <c r="U267" s="16"/>
      <c r="V267" s="16"/>
      <c r="W267" s="16"/>
      <c r="X267" s="16"/>
      <c r="Y267" s="16"/>
      <c r="Z267" s="16"/>
      <c r="AA267" s="13" t="s">
        <v>626</v>
      </c>
      <c r="AB267" s="13"/>
      <c r="AC267" s="27"/>
      <c r="AE267" s="12"/>
    </row>
    <row r="268" s="1" customFormat="1" spans="1:31">
      <c r="A268" s="12"/>
      <c r="B268" s="12"/>
      <c r="C268" s="28" t="s">
        <v>627</v>
      </c>
      <c r="D268" s="15">
        <v>753850.5</v>
      </c>
      <c r="E268" s="15">
        <f>SUM(F268:I268)</f>
        <v>753850.5</v>
      </c>
      <c r="F268" s="15">
        <v>753850.5</v>
      </c>
      <c r="G268" s="4"/>
      <c r="H268" s="15"/>
      <c r="I268" s="15"/>
      <c r="J268" s="15"/>
      <c r="K268" s="15"/>
      <c r="L268" s="15"/>
      <c r="M268" s="15"/>
      <c r="N268" s="15"/>
      <c r="O268" s="16"/>
      <c r="P268" s="16"/>
      <c r="Q268" s="16"/>
      <c r="R268" s="16"/>
      <c r="S268" s="16"/>
      <c r="T268" s="16"/>
      <c r="U268" s="16">
        <v>753850.5</v>
      </c>
      <c r="V268" s="16"/>
      <c r="W268" s="16"/>
      <c r="X268" s="16"/>
      <c r="Y268" s="16"/>
      <c r="Z268" s="16"/>
      <c r="AA268" s="13"/>
      <c r="AB268" s="13"/>
      <c r="AC268" s="27">
        <v>2013402</v>
      </c>
      <c r="AD268" s="1">
        <v>30299</v>
      </c>
      <c r="AE268" s="12"/>
    </row>
    <row r="269" s="1" customFormat="1" spans="1:31">
      <c r="A269" s="12"/>
      <c r="B269" s="12"/>
      <c r="C269" s="28" t="s">
        <v>628</v>
      </c>
      <c r="D269" s="15"/>
      <c r="E269" s="15">
        <f t="shared" si="11"/>
        <v>414700</v>
      </c>
      <c r="F269" s="15"/>
      <c r="G269" s="15"/>
      <c r="H269" s="15">
        <v>414700</v>
      </c>
      <c r="I269" s="15"/>
      <c r="J269" s="15"/>
      <c r="K269" s="15"/>
      <c r="L269" s="15"/>
      <c r="M269" s="15"/>
      <c r="N269" s="15"/>
      <c r="O269" s="16"/>
      <c r="P269" s="16"/>
      <c r="Q269" s="16"/>
      <c r="R269" s="16"/>
      <c r="S269" s="16"/>
      <c r="T269" s="16"/>
      <c r="U269" s="16"/>
      <c r="V269" s="16"/>
      <c r="W269" s="16"/>
      <c r="X269" s="16"/>
      <c r="Y269" s="16"/>
      <c r="Z269" s="16"/>
      <c r="AA269" s="13" t="s">
        <v>363</v>
      </c>
      <c r="AB269" s="13"/>
      <c r="AC269" s="27">
        <v>2013402</v>
      </c>
      <c r="AD269" s="1">
        <v>30901</v>
      </c>
      <c r="AE269" s="12"/>
    </row>
    <row r="270" s="1" customFormat="1" ht="37.5" spans="1:31">
      <c r="A270" s="40" t="s">
        <v>282</v>
      </c>
      <c r="B270" s="12" t="s">
        <v>240</v>
      </c>
      <c r="C270" s="28" t="s">
        <v>241</v>
      </c>
      <c r="D270" s="14">
        <v>2786040</v>
      </c>
      <c r="E270" s="15">
        <f t="shared" si="11"/>
        <v>0</v>
      </c>
      <c r="F270" s="15"/>
      <c r="G270" s="15"/>
      <c r="H270" s="15"/>
      <c r="I270" s="15"/>
      <c r="J270" s="15">
        <f>SUM(E270:E272)</f>
        <v>3425726</v>
      </c>
      <c r="K270" s="15">
        <v>0</v>
      </c>
      <c r="L270" s="15">
        <v>0</v>
      </c>
      <c r="M270" s="15">
        <v>0</v>
      </c>
      <c r="N270" s="15">
        <f>SUM(J270:M272)</f>
        <v>3425726</v>
      </c>
      <c r="O270" s="16"/>
      <c r="P270" s="16"/>
      <c r="Q270" s="16"/>
      <c r="R270" s="16"/>
      <c r="S270" s="16"/>
      <c r="T270" s="16"/>
      <c r="U270" s="16"/>
      <c r="V270" s="16"/>
      <c r="W270" s="16"/>
      <c r="X270" s="16"/>
      <c r="Y270" s="16"/>
      <c r="Z270" s="16"/>
      <c r="AA270" s="13" t="s">
        <v>629</v>
      </c>
      <c r="AB270" s="13"/>
      <c r="AC270" s="27"/>
      <c r="AE270" s="12" t="s">
        <v>630</v>
      </c>
    </row>
    <row r="271" s="1" customFormat="1" spans="1:31">
      <c r="A271" s="41"/>
      <c r="B271" s="12"/>
      <c r="C271" s="28" t="s">
        <v>631</v>
      </c>
      <c r="D271" s="14">
        <v>300000</v>
      </c>
      <c r="E271" s="15">
        <f>SUM(G271:I271)</f>
        <v>300000</v>
      </c>
      <c r="F271" s="22"/>
      <c r="G271" s="15">
        <v>300000</v>
      </c>
      <c r="H271" s="15"/>
      <c r="I271" s="15"/>
      <c r="J271" s="15"/>
      <c r="K271" s="15"/>
      <c r="L271" s="15"/>
      <c r="M271" s="15"/>
      <c r="N271" s="15"/>
      <c r="O271" s="16"/>
      <c r="P271" s="16"/>
      <c r="Q271" s="16"/>
      <c r="R271" s="16"/>
      <c r="S271" s="16"/>
      <c r="T271" s="16"/>
      <c r="U271" s="16"/>
      <c r="V271" s="16"/>
      <c r="W271" s="16"/>
      <c r="X271" s="16"/>
      <c r="Y271" s="16"/>
      <c r="Z271" s="16"/>
      <c r="AA271" s="13" t="s">
        <v>72</v>
      </c>
      <c r="AB271" s="13"/>
      <c r="AC271" s="27"/>
      <c r="AE271" s="12"/>
    </row>
    <row r="272" s="1" customFormat="1" spans="1:31">
      <c r="A272" s="42"/>
      <c r="B272" s="12"/>
      <c r="C272" s="13" t="s">
        <v>632</v>
      </c>
      <c r="D272" s="15">
        <v>3125726</v>
      </c>
      <c r="E272" s="15">
        <f>SUM(G272:I272)</f>
        <v>3125726</v>
      </c>
      <c r="F272" s="22"/>
      <c r="G272" s="15">
        <v>95726</v>
      </c>
      <c r="H272" s="15">
        <v>3030000</v>
      </c>
      <c r="I272" s="15"/>
      <c r="J272" s="15"/>
      <c r="K272" s="15"/>
      <c r="L272" s="15"/>
      <c r="M272" s="15"/>
      <c r="N272" s="15"/>
      <c r="O272" s="16"/>
      <c r="P272" s="16"/>
      <c r="Q272" s="16"/>
      <c r="R272" s="16"/>
      <c r="S272" s="16"/>
      <c r="T272" s="16"/>
      <c r="U272" s="16"/>
      <c r="V272" s="16"/>
      <c r="W272" s="16"/>
      <c r="X272" s="16"/>
      <c r="Y272" s="16"/>
      <c r="Z272" s="16"/>
      <c r="AA272" s="13" t="s">
        <v>363</v>
      </c>
      <c r="AB272" s="13"/>
      <c r="AC272" s="27">
        <v>2012301</v>
      </c>
      <c r="AD272" s="1">
        <v>30305</v>
      </c>
      <c r="AE272" s="12"/>
    </row>
    <row r="273" s="1" customFormat="1" ht="37.5" spans="1:31">
      <c r="A273" s="40" t="s">
        <v>289</v>
      </c>
      <c r="B273" s="40" t="s">
        <v>244</v>
      </c>
      <c r="C273" s="13" t="s">
        <v>247</v>
      </c>
      <c r="D273" s="15">
        <v>1170000</v>
      </c>
      <c r="E273" s="15">
        <f t="shared" si="11"/>
        <v>567200</v>
      </c>
      <c r="F273" s="15"/>
      <c r="G273" s="15">
        <v>537200</v>
      </c>
      <c r="H273" s="15">
        <v>30000</v>
      </c>
      <c r="I273" s="15"/>
      <c r="J273" s="47">
        <f>SUM(E273:E287)</f>
        <v>3302681.8</v>
      </c>
      <c r="K273" s="47">
        <f>SUM(M273:M285)</f>
        <v>0</v>
      </c>
      <c r="L273" s="47"/>
      <c r="M273" s="47">
        <f>SUM(O273:O285)</f>
        <v>0</v>
      </c>
      <c r="N273" s="47">
        <f>J273</f>
        <v>3302681.8</v>
      </c>
      <c r="O273" s="16"/>
      <c r="P273" s="16"/>
      <c r="Q273" s="16"/>
      <c r="R273" s="16"/>
      <c r="S273" s="16"/>
      <c r="T273" s="16"/>
      <c r="U273" s="16"/>
      <c r="V273" s="16"/>
      <c r="W273" s="16"/>
      <c r="X273" s="16"/>
      <c r="Y273" s="16"/>
      <c r="Z273" s="16"/>
      <c r="AA273" s="13" t="s">
        <v>633</v>
      </c>
      <c r="AB273" s="13"/>
      <c r="AC273" s="27">
        <v>2240201</v>
      </c>
      <c r="AD273" s="1">
        <v>30201</v>
      </c>
      <c r="AE273" s="12" t="s">
        <v>634</v>
      </c>
    </row>
    <row r="274" s="1" customFormat="1" ht="37.5" spans="1:31">
      <c r="A274" s="41"/>
      <c r="B274" s="41"/>
      <c r="C274" s="13" t="s">
        <v>245</v>
      </c>
      <c r="D274" s="15">
        <v>71600</v>
      </c>
      <c r="E274" s="15">
        <f t="shared" si="11"/>
        <v>0</v>
      </c>
      <c r="F274" s="15"/>
      <c r="G274" s="15"/>
      <c r="H274" s="15"/>
      <c r="I274" s="15"/>
      <c r="J274" s="48"/>
      <c r="K274" s="48"/>
      <c r="L274" s="48"/>
      <c r="M274" s="48"/>
      <c r="N274" s="48"/>
      <c r="O274" s="16"/>
      <c r="P274" s="16"/>
      <c r="Q274" s="16"/>
      <c r="R274" s="16"/>
      <c r="S274" s="16"/>
      <c r="T274" s="16"/>
      <c r="U274" s="16"/>
      <c r="V274" s="16"/>
      <c r="W274" s="16"/>
      <c r="X274" s="16"/>
      <c r="Y274" s="16"/>
      <c r="Z274" s="16"/>
      <c r="AA274" s="13" t="s">
        <v>633</v>
      </c>
      <c r="AB274" s="13"/>
      <c r="AC274" s="27"/>
      <c r="AE274" s="12"/>
    </row>
    <row r="275" s="1" customFormat="1" spans="1:31">
      <c r="A275" s="41"/>
      <c r="B275" s="41"/>
      <c r="C275" s="16" t="s">
        <v>635</v>
      </c>
      <c r="D275" s="15">
        <v>8640</v>
      </c>
      <c r="E275" s="15">
        <f t="shared" si="11"/>
        <v>0</v>
      </c>
      <c r="F275" s="15"/>
      <c r="G275" s="15"/>
      <c r="H275" s="15"/>
      <c r="I275" s="15"/>
      <c r="J275" s="48"/>
      <c r="K275" s="48"/>
      <c r="L275" s="48"/>
      <c r="M275" s="48"/>
      <c r="N275" s="48"/>
      <c r="O275" s="16"/>
      <c r="P275" s="16"/>
      <c r="Q275" s="16"/>
      <c r="R275" s="16"/>
      <c r="S275" s="16"/>
      <c r="T275" s="16"/>
      <c r="U275" s="16"/>
      <c r="V275" s="16"/>
      <c r="W275" s="16"/>
      <c r="X275" s="16"/>
      <c r="Y275" s="16"/>
      <c r="Z275" s="16"/>
      <c r="AA275" s="13"/>
      <c r="AB275" s="13"/>
      <c r="AC275" s="27"/>
      <c r="AE275" s="12"/>
    </row>
    <row r="276" s="1" customFormat="1" ht="37.5" spans="1:31">
      <c r="A276" s="41"/>
      <c r="B276" s="41"/>
      <c r="C276" s="13" t="s">
        <v>249</v>
      </c>
      <c r="D276" s="15">
        <v>291000</v>
      </c>
      <c r="E276" s="15">
        <f t="shared" si="11"/>
        <v>0</v>
      </c>
      <c r="F276" s="15"/>
      <c r="G276" s="15"/>
      <c r="H276" s="15"/>
      <c r="I276" s="15"/>
      <c r="J276" s="48"/>
      <c r="K276" s="48"/>
      <c r="L276" s="48"/>
      <c r="M276" s="48"/>
      <c r="N276" s="48"/>
      <c r="O276" s="16"/>
      <c r="P276" s="16"/>
      <c r="Q276" s="16"/>
      <c r="R276" s="16"/>
      <c r="S276" s="16"/>
      <c r="T276" s="16"/>
      <c r="U276" s="16"/>
      <c r="V276" s="16"/>
      <c r="W276" s="16"/>
      <c r="X276" s="16"/>
      <c r="Y276" s="16"/>
      <c r="Z276" s="16"/>
      <c r="AA276" s="13" t="s">
        <v>633</v>
      </c>
      <c r="AB276" s="13"/>
      <c r="AC276" s="27"/>
      <c r="AE276" s="12"/>
    </row>
    <row r="277" s="1" customFormat="1" ht="101" customHeight="1" spans="1:31">
      <c r="A277" s="41"/>
      <c r="B277" s="41"/>
      <c r="C277" s="13" t="s">
        <v>250</v>
      </c>
      <c r="D277" s="15">
        <v>117000</v>
      </c>
      <c r="E277" s="15">
        <f t="shared" si="11"/>
        <v>0</v>
      </c>
      <c r="F277" s="15"/>
      <c r="G277" s="15"/>
      <c r="H277" s="15"/>
      <c r="I277" s="15"/>
      <c r="J277" s="48"/>
      <c r="K277" s="48"/>
      <c r="L277" s="48"/>
      <c r="M277" s="48"/>
      <c r="N277" s="48"/>
      <c r="O277" s="16"/>
      <c r="P277" s="16"/>
      <c r="Q277" s="16"/>
      <c r="R277" s="16"/>
      <c r="S277" s="16"/>
      <c r="T277" s="16"/>
      <c r="U277" s="16"/>
      <c r="V277" s="16"/>
      <c r="W277" s="16"/>
      <c r="X277" s="16"/>
      <c r="Y277" s="16"/>
      <c r="Z277" s="16"/>
      <c r="AA277" s="13" t="s">
        <v>251</v>
      </c>
      <c r="AB277" s="13"/>
      <c r="AC277" s="27"/>
      <c r="AE277" s="12"/>
    </row>
    <row r="278" s="1" customFormat="1" ht="37.5" spans="1:31">
      <c r="A278" s="41"/>
      <c r="B278" s="41"/>
      <c r="C278" s="13" t="s">
        <v>252</v>
      </c>
      <c r="D278" s="15">
        <v>12000</v>
      </c>
      <c r="E278" s="15">
        <f t="shared" si="11"/>
        <v>0</v>
      </c>
      <c r="F278" s="15"/>
      <c r="G278" s="15"/>
      <c r="H278" s="15"/>
      <c r="I278" s="15"/>
      <c r="J278" s="48"/>
      <c r="K278" s="48"/>
      <c r="L278" s="48"/>
      <c r="M278" s="48"/>
      <c r="N278" s="48"/>
      <c r="O278" s="16"/>
      <c r="P278" s="16"/>
      <c r="Q278" s="16"/>
      <c r="R278" s="16"/>
      <c r="S278" s="16"/>
      <c r="T278" s="16"/>
      <c r="U278" s="16"/>
      <c r="V278" s="16"/>
      <c r="W278" s="16"/>
      <c r="X278" s="16"/>
      <c r="Y278" s="16"/>
      <c r="Z278" s="16"/>
      <c r="AA278" s="13" t="s">
        <v>633</v>
      </c>
      <c r="AB278" s="13"/>
      <c r="AC278" s="27"/>
      <c r="AE278" s="12"/>
    </row>
    <row r="279" s="1" customFormat="1" ht="37.5" spans="1:31">
      <c r="A279" s="41"/>
      <c r="B279" s="41"/>
      <c r="C279" s="13" t="s">
        <v>253</v>
      </c>
      <c r="D279" s="15">
        <v>150000</v>
      </c>
      <c r="E279" s="15">
        <f t="shared" si="11"/>
        <v>0</v>
      </c>
      <c r="F279" s="15"/>
      <c r="G279" s="15"/>
      <c r="H279" s="15"/>
      <c r="I279" s="15"/>
      <c r="J279" s="48"/>
      <c r="K279" s="48"/>
      <c r="L279" s="48"/>
      <c r="M279" s="48"/>
      <c r="N279" s="48"/>
      <c r="O279" s="16"/>
      <c r="P279" s="16"/>
      <c r="Q279" s="16"/>
      <c r="R279" s="16"/>
      <c r="S279" s="16"/>
      <c r="T279" s="16"/>
      <c r="U279" s="16"/>
      <c r="V279" s="16"/>
      <c r="W279" s="16"/>
      <c r="X279" s="16"/>
      <c r="Y279" s="16"/>
      <c r="Z279" s="16"/>
      <c r="AA279" s="13" t="s">
        <v>633</v>
      </c>
      <c r="AB279" s="13"/>
      <c r="AC279" s="27"/>
      <c r="AE279" s="12"/>
    </row>
    <row r="280" s="1" customFormat="1" ht="37.5" spans="1:31">
      <c r="A280" s="41"/>
      <c r="B280" s="41"/>
      <c r="C280" s="45" t="s">
        <v>636</v>
      </c>
      <c r="D280" s="15">
        <v>780000</v>
      </c>
      <c r="E280" s="15">
        <f t="shared" si="11"/>
        <v>0</v>
      </c>
      <c r="F280" s="15"/>
      <c r="G280" s="15"/>
      <c r="H280" s="15"/>
      <c r="I280" s="15"/>
      <c r="J280" s="48"/>
      <c r="K280" s="48"/>
      <c r="L280" s="48"/>
      <c r="M280" s="48"/>
      <c r="N280" s="48"/>
      <c r="O280" s="16"/>
      <c r="P280" s="16"/>
      <c r="Q280" s="16"/>
      <c r="R280" s="16"/>
      <c r="S280" s="16"/>
      <c r="T280" s="16"/>
      <c r="U280" s="16"/>
      <c r="V280" s="50"/>
      <c r="W280" s="16"/>
      <c r="X280" s="16"/>
      <c r="Y280" s="16"/>
      <c r="Z280" s="16"/>
      <c r="AA280" s="13" t="s">
        <v>633</v>
      </c>
      <c r="AB280" s="13"/>
      <c r="AC280" s="27"/>
      <c r="AE280" s="12"/>
    </row>
    <row r="281" s="1" customFormat="1" ht="37.5" spans="1:31">
      <c r="A281" s="41"/>
      <c r="B281" s="41"/>
      <c r="C281" s="38"/>
      <c r="D281" s="15">
        <v>864000</v>
      </c>
      <c r="E281" s="15">
        <f t="shared" si="11"/>
        <v>864000</v>
      </c>
      <c r="F281" s="15">
        <v>328800</v>
      </c>
      <c r="G281" s="15">
        <v>114000</v>
      </c>
      <c r="H281" s="15">
        <v>421200</v>
      </c>
      <c r="I281" s="15"/>
      <c r="J281" s="48"/>
      <c r="K281" s="48"/>
      <c r="L281" s="48"/>
      <c r="M281" s="48"/>
      <c r="N281" s="48"/>
      <c r="O281" s="16"/>
      <c r="P281" s="16"/>
      <c r="Q281" s="16"/>
      <c r="R281" s="16"/>
      <c r="S281" s="16"/>
      <c r="T281" s="16">
        <v>328800</v>
      </c>
      <c r="U281" s="16"/>
      <c r="V281" s="51">
        <v>421200</v>
      </c>
      <c r="W281" s="16"/>
      <c r="X281" s="16"/>
      <c r="Y281" s="16"/>
      <c r="Z281" s="16"/>
      <c r="AA281" s="13" t="s">
        <v>633</v>
      </c>
      <c r="AB281" s="45"/>
      <c r="AC281" s="27">
        <v>2240204</v>
      </c>
      <c r="AD281" s="1">
        <v>30226</v>
      </c>
      <c r="AE281" s="12"/>
    </row>
    <row r="282" s="1" customFormat="1" ht="37.5" spans="1:31">
      <c r="A282" s="41"/>
      <c r="B282" s="41"/>
      <c r="C282" s="38"/>
      <c r="D282" s="15">
        <v>45000</v>
      </c>
      <c r="E282" s="15">
        <f t="shared" si="11"/>
        <v>0</v>
      </c>
      <c r="F282" s="15"/>
      <c r="G282" s="15"/>
      <c r="H282" s="15"/>
      <c r="I282" s="15"/>
      <c r="J282" s="48"/>
      <c r="K282" s="48"/>
      <c r="L282" s="48"/>
      <c r="M282" s="48"/>
      <c r="N282" s="48"/>
      <c r="O282" s="16"/>
      <c r="P282" s="16"/>
      <c r="Q282" s="16"/>
      <c r="R282" s="16"/>
      <c r="S282" s="16"/>
      <c r="T282" s="16"/>
      <c r="U282" s="16"/>
      <c r="V282" s="51"/>
      <c r="W282" s="16"/>
      <c r="X282" s="16"/>
      <c r="Y282" s="16"/>
      <c r="Z282" s="16"/>
      <c r="AA282" s="13" t="s">
        <v>255</v>
      </c>
      <c r="AB282" s="38"/>
      <c r="AC282" s="27"/>
      <c r="AE282" s="12"/>
    </row>
    <row r="283" s="1" customFormat="1" ht="37.5" spans="1:31">
      <c r="A283" s="41"/>
      <c r="B283" s="41"/>
      <c r="C283" s="38"/>
      <c r="D283" s="15">
        <v>195000</v>
      </c>
      <c r="E283" s="15">
        <f t="shared" si="11"/>
        <v>0</v>
      </c>
      <c r="F283" s="15"/>
      <c r="G283" s="15"/>
      <c r="H283" s="15"/>
      <c r="I283" s="15"/>
      <c r="J283" s="48"/>
      <c r="K283" s="48"/>
      <c r="L283" s="48"/>
      <c r="M283" s="48"/>
      <c r="N283" s="48"/>
      <c r="O283" s="16"/>
      <c r="P283" s="16"/>
      <c r="Q283" s="16"/>
      <c r="R283" s="16"/>
      <c r="S283" s="16"/>
      <c r="T283" s="16"/>
      <c r="U283" s="16"/>
      <c r="V283" s="51"/>
      <c r="W283" s="16"/>
      <c r="X283" s="16"/>
      <c r="Y283" s="16"/>
      <c r="Z283" s="16"/>
      <c r="AA283" s="13" t="s">
        <v>255</v>
      </c>
      <c r="AB283" s="38"/>
      <c r="AC283" s="27"/>
      <c r="AE283" s="12"/>
    </row>
    <row r="284" s="1" customFormat="1" ht="37.5" spans="1:31">
      <c r="A284" s="41"/>
      <c r="B284" s="41"/>
      <c r="C284" s="38"/>
      <c r="D284" s="15">
        <v>468339</v>
      </c>
      <c r="E284" s="15">
        <f>SUM(G284:I284)</f>
        <v>468339</v>
      </c>
      <c r="F284" s="22"/>
      <c r="G284" s="15">
        <v>468339</v>
      </c>
      <c r="H284" s="15"/>
      <c r="I284" s="15"/>
      <c r="J284" s="48"/>
      <c r="K284" s="48"/>
      <c r="L284" s="48"/>
      <c r="M284" s="48"/>
      <c r="N284" s="48"/>
      <c r="O284" s="16"/>
      <c r="P284" s="16"/>
      <c r="Q284" s="16"/>
      <c r="R284" s="16"/>
      <c r="S284" s="16"/>
      <c r="T284" s="16"/>
      <c r="U284" s="16"/>
      <c r="V284" s="51"/>
      <c r="W284" s="16"/>
      <c r="X284" s="16"/>
      <c r="Y284" s="16"/>
      <c r="Z284" s="16"/>
      <c r="AA284" s="13" t="s">
        <v>637</v>
      </c>
      <c r="AB284" s="38"/>
      <c r="AC284" s="27"/>
      <c r="AE284" s="12"/>
    </row>
    <row r="285" s="1" customFormat="1" ht="56.25" spans="1:31">
      <c r="A285" s="41"/>
      <c r="B285" s="41"/>
      <c r="C285" s="46"/>
      <c r="D285" s="15">
        <v>208050</v>
      </c>
      <c r="E285" s="15">
        <f>SUM(G285:I285)</f>
        <v>208050</v>
      </c>
      <c r="F285" s="22"/>
      <c r="G285" s="15">
        <v>208050</v>
      </c>
      <c r="H285" s="15"/>
      <c r="I285" s="15"/>
      <c r="J285" s="48"/>
      <c r="K285" s="48"/>
      <c r="L285" s="48"/>
      <c r="M285" s="48"/>
      <c r="N285" s="48"/>
      <c r="O285" s="16"/>
      <c r="P285" s="16"/>
      <c r="Q285" s="16"/>
      <c r="R285" s="16"/>
      <c r="S285" s="16"/>
      <c r="T285" s="16"/>
      <c r="U285" s="16"/>
      <c r="V285" s="52"/>
      <c r="W285" s="16"/>
      <c r="X285" s="16"/>
      <c r="Y285" s="16"/>
      <c r="Z285" s="16"/>
      <c r="AA285" s="13" t="s">
        <v>638</v>
      </c>
      <c r="AB285" s="38"/>
      <c r="AC285" s="27"/>
      <c r="AE285" s="12"/>
    </row>
    <row r="286" s="1" customFormat="1" spans="1:31">
      <c r="A286" s="41"/>
      <c r="B286" s="41"/>
      <c r="C286" s="46" t="s">
        <v>639</v>
      </c>
      <c r="D286" s="15">
        <v>1750000</v>
      </c>
      <c r="E286" s="15">
        <v>0</v>
      </c>
      <c r="F286" s="22"/>
      <c r="G286" s="15"/>
      <c r="H286" s="15"/>
      <c r="I286" s="15"/>
      <c r="J286" s="48"/>
      <c r="K286" s="48"/>
      <c r="L286" s="48"/>
      <c r="M286" s="48"/>
      <c r="N286" s="48"/>
      <c r="O286" s="16"/>
      <c r="P286" s="16"/>
      <c r="Q286" s="16"/>
      <c r="R286" s="16"/>
      <c r="S286" s="16"/>
      <c r="T286" s="16"/>
      <c r="U286" s="16"/>
      <c r="V286" s="52"/>
      <c r="W286" s="16"/>
      <c r="X286" s="16"/>
      <c r="Y286" s="16"/>
      <c r="Z286" s="16"/>
      <c r="AA286" s="13"/>
      <c r="AB286" s="38"/>
      <c r="AC286" s="27"/>
      <c r="AE286" s="12"/>
    </row>
    <row r="287" s="1" customFormat="1" ht="45" customHeight="1" spans="1:31">
      <c r="A287" s="42"/>
      <c r="B287" s="42"/>
      <c r="C287" s="46" t="s">
        <v>640</v>
      </c>
      <c r="D287" s="15">
        <v>1195092.8</v>
      </c>
      <c r="E287" s="15">
        <v>1195092.8</v>
      </c>
      <c r="F287" s="22"/>
      <c r="G287" s="15">
        <v>1195092.8</v>
      </c>
      <c r="H287" s="15"/>
      <c r="I287" s="15"/>
      <c r="J287" s="49"/>
      <c r="K287" s="49"/>
      <c r="L287" s="49"/>
      <c r="M287" s="49"/>
      <c r="N287" s="49"/>
      <c r="O287" s="16"/>
      <c r="P287" s="16"/>
      <c r="Q287" s="16"/>
      <c r="R287" s="16"/>
      <c r="S287" s="16"/>
      <c r="T287" s="16"/>
      <c r="U287" s="16"/>
      <c r="V287" s="52"/>
      <c r="W287" s="16"/>
      <c r="X287" s="16"/>
      <c r="Y287" s="16"/>
      <c r="Z287" s="16"/>
      <c r="AA287" s="13"/>
      <c r="AB287" s="46"/>
      <c r="AC287" s="27"/>
      <c r="AE287" s="12"/>
    </row>
    <row r="288" s="1" customFormat="1" ht="56.25" spans="1:31">
      <c r="A288" s="12" t="s">
        <v>297</v>
      </c>
      <c r="B288" s="12" t="s">
        <v>257</v>
      </c>
      <c r="C288" s="13" t="s">
        <v>641</v>
      </c>
      <c r="D288" s="15">
        <v>921360.528</v>
      </c>
      <c r="E288" s="15">
        <f>SUM(G288:I288)</f>
        <v>1500000</v>
      </c>
      <c r="F288" s="22"/>
      <c r="G288" s="15">
        <v>400000</v>
      </c>
      <c r="H288" s="15">
        <v>600000</v>
      </c>
      <c r="I288" s="15">
        <v>500000</v>
      </c>
      <c r="J288" s="14">
        <f>SUM(E288:E301)</f>
        <v>3849600</v>
      </c>
      <c r="K288" s="14">
        <v>3081948.73</v>
      </c>
      <c r="L288" s="14">
        <v>460000</v>
      </c>
      <c r="M288" s="14">
        <f>SUM(O288:O301)</f>
        <v>0</v>
      </c>
      <c r="N288" s="14">
        <f>SUM(J288:M301)</f>
        <v>7391548.73</v>
      </c>
      <c r="O288" s="16"/>
      <c r="P288" s="16"/>
      <c r="Q288" s="16"/>
      <c r="R288" s="16"/>
      <c r="S288" s="16"/>
      <c r="T288" s="16"/>
      <c r="U288" s="16"/>
      <c r="V288" s="16">
        <v>600000</v>
      </c>
      <c r="W288" s="16">
        <v>500000</v>
      </c>
      <c r="X288" s="16"/>
      <c r="Y288" s="16"/>
      <c r="Z288" s="16"/>
      <c r="AA288" s="13" t="s">
        <v>642</v>
      </c>
      <c r="AB288" s="13"/>
      <c r="AC288" s="27">
        <v>2070107</v>
      </c>
      <c r="AD288" s="1">
        <v>30305</v>
      </c>
      <c r="AE288" s="12" t="s">
        <v>483</v>
      </c>
    </row>
    <row r="289" s="1" customFormat="1" spans="1:31">
      <c r="A289" s="12"/>
      <c r="B289" s="12"/>
      <c r="C289" s="13" t="s">
        <v>643</v>
      </c>
      <c r="D289" s="15">
        <v>3400000</v>
      </c>
      <c r="E289" s="15">
        <f>SUM(G289:I289)</f>
        <v>640000</v>
      </c>
      <c r="F289" s="15"/>
      <c r="G289" s="15"/>
      <c r="H289" s="15">
        <v>640000</v>
      </c>
      <c r="I289" s="15"/>
      <c r="J289" s="14"/>
      <c r="K289" s="14"/>
      <c r="L289" s="14"/>
      <c r="M289" s="14"/>
      <c r="N289" s="14"/>
      <c r="O289" s="16"/>
      <c r="P289" s="16"/>
      <c r="Q289" s="16"/>
      <c r="R289" s="16"/>
      <c r="S289" s="16"/>
      <c r="T289" s="16"/>
      <c r="U289" s="16"/>
      <c r="V289" s="16"/>
      <c r="W289" s="16"/>
      <c r="X289" s="16"/>
      <c r="Y289" s="16"/>
      <c r="Z289" s="16"/>
      <c r="AA289" s="13"/>
      <c r="AB289" s="13"/>
      <c r="AC289" s="27">
        <v>2070108</v>
      </c>
      <c r="AD289" s="1">
        <v>30305</v>
      </c>
      <c r="AE289" s="12"/>
    </row>
    <row r="290" s="1" customFormat="1" ht="37.5" spans="1:31">
      <c r="A290" s="12"/>
      <c r="B290" s="12"/>
      <c r="C290" s="13" t="s">
        <v>644</v>
      </c>
      <c r="D290" s="15">
        <v>80000</v>
      </c>
      <c r="E290" s="15">
        <f t="shared" ref="E290:E304" si="12">SUM(F290:I290)</f>
        <v>920000</v>
      </c>
      <c r="F290" s="15"/>
      <c r="G290" s="15">
        <v>80000</v>
      </c>
      <c r="H290" s="15">
        <v>840000</v>
      </c>
      <c r="I290" s="15"/>
      <c r="J290" s="14"/>
      <c r="K290" s="14"/>
      <c r="L290" s="14"/>
      <c r="M290" s="14"/>
      <c r="N290" s="14"/>
      <c r="O290" s="16"/>
      <c r="P290" s="16"/>
      <c r="Q290" s="16"/>
      <c r="R290" s="16"/>
      <c r="S290" s="16"/>
      <c r="T290" s="16"/>
      <c r="U290" s="16"/>
      <c r="V290" s="16"/>
      <c r="W290" s="16"/>
      <c r="X290" s="16"/>
      <c r="Y290" s="16"/>
      <c r="Z290" s="16"/>
      <c r="AA290" s="13" t="s">
        <v>645</v>
      </c>
      <c r="AB290" s="13"/>
      <c r="AC290" s="27">
        <v>2070109</v>
      </c>
      <c r="AD290" s="1">
        <v>30201</v>
      </c>
      <c r="AE290" s="12"/>
    </row>
    <row r="291" s="1" customFormat="1" ht="37.5" spans="1:31">
      <c r="A291" s="12"/>
      <c r="B291" s="12"/>
      <c r="C291" s="13" t="s">
        <v>258</v>
      </c>
      <c r="D291" s="15">
        <v>100000</v>
      </c>
      <c r="E291" s="15">
        <f t="shared" si="12"/>
        <v>0</v>
      </c>
      <c r="F291" s="15"/>
      <c r="G291" s="15"/>
      <c r="H291" s="15"/>
      <c r="I291" s="15"/>
      <c r="J291" s="14"/>
      <c r="K291" s="14"/>
      <c r="L291" s="14"/>
      <c r="M291" s="14"/>
      <c r="N291" s="14"/>
      <c r="O291" s="16"/>
      <c r="P291" s="16"/>
      <c r="Q291" s="16"/>
      <c r="R291" s="16"/>
      <c r="S291" s="16"/>
      <c r="T291" s="16"/>
      <c r="U291" s="16"/>
      <c r="V291" s="16"/>
      <c r="W291" s="16"/>
      <c r="X291" s="16"/>
      <c r="Y291" s="16"/>
      <c r="Z291" s="16"/>
      <c r="AA291" s="13" t="s">
        <v>259</v>
      </c>
      <c r="AB291" s="13"/>
      <c r="AC291" s="27"/>
      <c r="AE291" s="12"/>
    </row>
    <row r="292" s="1" customFormat="1" spans="1:31">
      <c r="A292" s="12"/>
      <c r="B292" s="12"/>
      <c r="C292" s="13" t="s">
        <v>646</v>
      </c>
      <c r="D292" s="15">
        <v>700000</v>
      </c>
      <c r="E292" s="15">
        <f t="shared" si="12"/>
        <v>20000</v>
      </c>
      <c r="F292" s="15"/>
      <c r="G292" s="15"/>
      <c r="H292" s="15">
        <v>20000</v>
      </c>
      <c r="I292" s="15"/>
      <c r="J292" s="14"/>
      <c r="K292" s="14"/>
      <c r="L292" s="14"/>
      <c r="M292" s="14"/>
      <c r="N292" s="14"/>
      <c r="O292" s="16"/>
      <c r="P292" s="16"/>
      <c r="Q292" s="16"/>
      <c r="R292" s="16"/>
      <c r="S292" s="16"/>
      <c r="T292" s="16"/>
      <c r="U292" s="16"/>
      <c r="V292" s="16"/>
      <c r="W292" s="16"/>
      <c r="X292" s="16"/>
      <c r="Y292" s="16"/>
      <c r="Z292" s="16"/>
      <c r="AA292" s="13" t="s">
        <v>647</v>
      </c>
      <c r="AB292" s="13"/>
      <c r="AC292" s="27">
        <v>2070204</v>
      </c>
      <c r="AD292" s="1">
        <v>30305</v>
      </c>
      <c r="AE292" s="12"/>
    </row>
    <row r="293" s="1" customFormat="1" spans="1:31">
      <c r="A293" s="12"/>
      <c r="B293" s="12"/>
      <c r="C293" s="13" t="s">
        <v>648</v>
      </c>
      <c r="D293" s="15">
        <v>1000000</v>
      </c>
      <c r="E293" s="15">
        <f t="shared" si="12"/>
        <v>0</v>
      </c>
      <c r="F293" s="15"/>
      <c r="G293" s="15"/>
      <c r="H293" s="15"/>
      <c r="I293" s="15"/>
      <c r="J293" s="14"/>
      <c r="K293" s="14"/>
      <c r="L293" s="14"/>
      <c r="M293" s="14"/>
      <c r="N293" s="14"/>
      <c r="O293" s="16"/>
      <c r="P293" s="16"/>
      <c r="Q293" s="16"/>
      <c r="R293" s="16"/>
      <c r="S293" s="16"/>
      <c r="T293" s="16"/>
      <c r="U293" s="16"/>
      <c r="V293" s="16"/>
      <c r="W293" s="16"/>
      <c r="X293" s="16"/>
      <c r="Y293" s="16"/>
      <c r="Z293" s="16"/>
      <c r="AA293" s="13"/>
      <c r="AB293" s="13"/>
      <c r="AC293" s="27"/>
      <c r="AE293" s="12"/>
    </row>
    <row r="294" s="1" customFormat="1" spans="1:31">
      <c r="A294" s="12"/>
      <c r="B294" s="12"/>
      <c r="C294" s="13" t="s">
        <v>649</v>
      </c>
      <c r="D294" s="15">
        <v>650000</v>
      </c>
      <c r="E294" s="15">
        <f t="shared" si="12"/>
        <v>0</v>
      </c>
      <c r="F294" s="15"/>
      <c r="G294" s="15"/>
      <c r="H294" s="15" t="s">
        <v>326</v>
      </c>
      <c r="I294" s="15"/>
      <c r="J294" s="14"/>
      <c r="K294" s="14"/>
      <c r="L294" s="14"/>
      <c r="M294" s="14"/>
      <c r="N294" s="14"/>
      <c r="O294" s="16"/>
      <c r="P294" s="16"/>
      <c r="Q294" s="16"/>
      <c r="R294" s="16"/>
      <c r="S294" s="16"/>
      <c r="T294" s="16"/>
      <c r="U294" s="16"/>
      <c r="V294" s="16"/>
      <c r="W294" s="16"/>
      <c r="X294" s="16"/>
      <c r="Y294" s="16"/>
      <c r="Z294" s="16"/>
      <c r="AA294" s="13" t="s">
        <v>650</v>
      </c>
      <c r="AB294" s="13"/>
      <c r="AC294" s="27"/>
      <c r="AE294" s="12"/>
    </row>
    <row r="295" s="1" customFormat="1" spans="1:31">
      <c r="A295" s="12"/>
      <c r="B295" s="12"/>
      <c r="C295" s="13" t="s">
        <v>651</v>
      </c>
      <c r="D295" s="15"/>
      <c r="E295" s="15">
        <f t="shared" si="12"/>
        <v>506000</v>
      </c>
      <c r="F295" s="15"/>
      <c r="G295" s="15"/>
      <c r="H295" s="15">
        <v>506000</v>
      </c>
      <c r="I295" s="15"/>
      <c r="J295" s="14"/>
      <c r="K295" s="14"/>
      <c r="L295" s="14"/>
      <c r="M295" s="14"/>
      <c r="N295" s="14"/>
      <c r="O295" s="16"/>
      <c r="P295" s="16"/>
      <c r="Q295" s="16"/>
      <c r="R295" s="16"/>
      <c r="S295" s="16"/>
      <c r="T295" s="16"/>
      <c r="U295" s="16"/>
      <c r="V295" s="16"/>
      <c r="W295" s="16"/>
      <c r="X295" s="16"/>
      <c r="Y295" s="16"/>
      <c r="Z295" s="16"/>
      <c r="AA295" s="13"/>
      <c r="AB295" s="13"/>
      <c r="AC295" s="27">
        <v>2070199</v>
      </c>
      <c r="AD295" s="1">
        <v>30201</v>
      </c>
      <c r="AE295" s="12"/>
    </row>
    <row r="296" s="1" customFormat="1" spans="1:31">
      <c r="A296" s="12"/>
      <c r="B296" s="12"/>
      <c r="C296" s="13" t="s">
        <v>652</v>
      </c>
      <c r="D296" s="15"/>
      <c r="E296" s="15">
        <f t="shared" si="12"/>
        <v>230000</v>
      </c>
      <c r="F296" s="15"/>
      <c r="G296" s="15"/>
      <c r="H296" s="15">
        <v>230000</v>
      </c>
      <c r="I296" s="15"/>
      <c r="J296" s="14"/>
      <c r="K296" s="14"/>
      <c r="L296" s="14"/>
      <c r="M296" s="14"/>
      <c r="N296" s="14"/>
      <c r="O296" s="16"/>
      <c r="P296" s="16"/>
      <c r="Q296" s="16"/>
      <c r="R296" s="16"/>
      <c r="S296" s="16"/>
      <c r="T296" s="16"/>
      <c r="U296" s="16"/>
      <c r="V296" s="16"/>
      <c r="W296" s="16"/>
      <c r="X296" s="16"/>
      <c r="Y296" s="16"/>
      <c r="Z296" s="16"/>
      <c r="AA296" s="13"/>
      <c r="AB296" s="13"/>
      <c r="AC296" s="27">
        <v>2070199</v>
      </c>
      <c r="AD296" s="1">
        <v>30199</v>
      </c>
      <c r="AE296" s="12"/>
    </row>
    <row r="297" s="1" customFormat="1" spans="1:31">
      <c r="A297" s="12"/>
      <c r="B297" s="12"/>
      <c r="C297" s="13" t="s">
        <v>653</v>
      </c>
      <c r="D297" s="15">
        <v>500000</v>
      </c>
      <c r="E297" s="15">
        <f t="shared" si="12"/>
        <v>0</v>
      </c>
      <c r="F297" s="15"/>
      <c r="G297" s="15"/>
      <c r="H297" s="15"/>
      <c r="I297" s="15"/>
      <c r="J297" s="14"/>
      <c r="K297" s="14"/>
      <c r="L297" s="14"/>
      <c r="M297" s="14"/>
      <c r="N297" s="14"/>
      <c r="O297" s="16"/>
      <c r="P297" s="16"/>
      <c r="Q297" s="16"/>
      <c r="R297" s="16"/>
      <c r="S297" s="16"/>
      <c r="T297" s="16"/>
      <c r="U297" s="16"/>
      <c r="V297" s="16"/>
      <c r="W297" s="16"/>
      <c r="X297" s="16"/>
      <c r="Y297" s="16"/>
      <c r="Z297" s="16"/>
      <c r="AA297" s="13"/>
      <c r="AB297" s="13"/>
      <c r="AC297" s="27"/>
      <c r="AE297" s="12"/>
    </row>
    <row r="298" s="1" customFormat="1" spans="1:31">
      <c r="A298" s="12"/>
      <c r="B298" s="12"/>
      <c r="C298" s="13" t="s">
        <v>654</v>
      </c>
      <c r="D298" s="15"/>
      <c r="E298" s="15">
        <f t="shared" si="12"/>
        <v>33600</v>
      </c>
      <c r="F298" s="15"/>
      <c r="G298" s="15"/>
      <c r="H298" s="15">
        <v>33600</v>
      </c>
      <c r="I298" s="15"/>
      <c r="J298" s="14"/>
      <c r="K298" s="14"/>
      <c r="L298" s="14"/>
      <c r="M298" s="14"/>
      <c r="N298" s="14"/>
      <c r="O298" s="16"/>
      <c r="P298" s="16"/>
      <c r="Q298" s="16"/>
      <c r="R298" s="16"/>
      <c r="S298" s="16"/>
      <c r="T298" s="16"/>
      <c r="U298" s="16"/>
      <c r="V298" s="16"/>
      <c r="W298" s="16"/>
      <c r="X298" s="16"/>
      <c r="Y298" s="16"/>
      <c r="Z298" s="16"/>
      <c r="AA298" s="13"/>
      <c r="AB298" s="13"/>
      <c r="AC298" s="27">
        <v>2070204</v>
      </c>
      <c r="AD298" s="1">
        <v>30305</v>
      </c>
      <c r="AE298" s="12"/>
    </row>
    <row r="299" s="1" customFormat="1" ht="56.25" spans="1:31">
      <c r="A299" s="12"/>
      <c r="B299" s="12"/>
      <c r="C299" s="13" t="s">
        <v>260</v>
      </c>
      <c r="D299" s="15">
        <v>55679</v>
      </c>
      <c r="E299" s="15">
        <f t="shared" si="12"/>
        <v>0</v>
      </c>
      <c r="F299" s="15"/>
      <c r="G299" s="15"/>
      <c r="H299" s="15"/>
      <c r="I299" s="15"/>
      <c r="J299" s="14"/>
      <c r="K299" s="14"/>
      <c r="L299" s="14"/>
      <c r="M299" s="14"/>
      <c r="N299" s="14"/>
      <c r="O299" s="16"/>
      <c r="P299" s="16"/>
      <c r="Q299" s="16"/>
      <c r="R299" s="16"/>
      <c r="S299" s="16"/>
      <c r="T299" s="16"/>
      <c r="U299" s="16"/>
      <c r="V299" s="16"/>
      <c r="W299" s="16"/>
      <c r="X299" s="16"/>
      <c r="Y299" s="16"/>
      <c r="Z299" s="16"/>
      <c r="AA299" s="13" t="s">
        <v>261</v>
      </c>
      <c r="AB299" s="13"/>
      <c r="AC299" s="27"/>
      <c r="AE299" s="12"/>
    </row>
    <row r="300" s="1" customFormat="1" spans="1:31">
      <c r="A300" s="12"/>
      <c r="B300" s="12"/>
      <c r="C300" s="13" t="s">
        <v>262</v>
      </c>
      <c r="D300" s="15">
        <v>299700</v>
      </c>
      <c r="E300" s="15">
        <f t="shared" si="12"/>
        <v>0</v>
      </c>
      <c r="F300" s="15"/>
      <c r="G300" s="15"/>
      <c r="H300" s="15"/>
      <c r="I300" s="15"/>
      <c r="J300" s="14"/>
      <c r="K300" s="14"/>
      <c r="L300" s="14"/>
      <c r="M300" s="14"/>
      <c r="N300" s="14"/>
      <c r="O300" s="16"/>
      <c r="P300" s="16"/>
      <c r="Q300" s="16"/>
      <c r="R300" s="16"/>
      <c r="S300" s="16"/>
      <c r="T300" s="16"/>
      <c r="U300" s="16"/>
      <c r="V300" s="16"/>
      <c r="W300" s="16"/>
      <c r="X300" s="16"/>
      <c r="Y300" s="16"/>
      <c r="Z300" s="16"/>
      <c r="AA300" s="13" t="s">
        <v>263</v>
      </c>
      <c r="AB300" s="13"/>
      <c r="AC300" s="27"/>
      <c r="AE300" s="12"/>
    </row>
    <row r="301" s="1" customFormat="1" ht="56.25" spans="1:31">
      <c r="A301" s="12"/>
      <c r="B301" s="12"/>
      <c r="C301" s="13" t="s">
        <v>264</v>
      </c>
      <c r="D301" s="15">
        <v>100000</v>
      </c>
      <c r="E301" s="15">
        <f t="shared" si="12"/>
        <v>0</v>
      </c>
      <c r="F301" s="15"/>
      <c r="G301" s="15"/>
      <c r="H301" s="15"/>
      <c r="I301" s="15"/>
      <c r="J301" s="14"/>
      <c r="K301" s="14"/>
      <c r="L301" s="14"/>
      <c r="M301" s="14"/>
      <c r="N301" s="14"/>
      <c r="O301" s="16"/>
      <c r="P301" s="16"/>
      <c r="Q301" s="16"/>
      <c r="R301" s="16"/>
      <c r="S301" s="16"/>
      <c r="T301" s="16"/>
      <c r="U301" s="16"/>
      <c r="V301" s="16"/>
      <c r="W301" s="16"/>
      <c r="X301" s="16"/>
      <c r="Y301" s="16"/>
      <c r="Z301" s="16"/>
      <c r="AA301" s="13" t="s">
        <v>655</v>
      </c>
      <c r="AB301" s="13"/>
      <c r="AC301" s="27"/>
      <c r="AE301" s="12"/>
    </row>
    <row r="302" s="1" customFormat="1" spans="1:31">
      <c r="A302" s="12" t="s">
        <v>303</v>
      </c>
      <c r="B302" s="12" t="s">
        <v>656</v>
      </c>
      <c r="C302" s="16" t="s">
        <v>657</v>
      </c>
      <c r="D302" s="15">
        <v>100000</v>
      </c>
      <c r="E302" s="15">
        <f t="shared" si="12"/>
        <v>0</v>
      </c>
      <c r="F302" s="15"/>
      <c r="G302" s="15"/>
      <c r="H302" s="15"/>
      <c r="I302" s="15"/>
      <c r="J302" s="15">
        <f>SUM(E302:E310)</f>
        <v>0</v>
      </c>
      <c r="K302" s="15">
        <v>2317847.54</v>
      </c>
      <c r="L302" s="15">
        <v>330000</v>
      </c>
      <c r="M302" s="15">
        <f>SUM(O302:O311)</f>
        <v>0</v>
      </c>
      <c r="N302" s="15">
        <f>SUM(J302:M310)</f>
        <v>2647847.54</v>
      </c>
      <c r="O302" s="16"/>
      <c r="P302" s="16"/>
      <c r="Q302" s="16"/>
      <c r="R302" s="16"/>
      <c r="S302" s="16"/>
      <c r="T302" s="16"/>
      <c r="U302" s="16"/>
      <c r="V302" s="16"/>
      <c r="W302" s="16"/>
      <c r="X302" s="16"/>
      <c r="Y302" s="16"/>
      <c r="Z302" s="16"/>
      <c r="AA302" s="13"/>
      <c r="AB302" s="13"/>
      <c r="AC302" s="27"/>
      <c r="AE302" s="12" t="s">
        <v>658</v>
      </c>
    </row>
    <row r="303" s="1" customFormat="1" spans="1:31">
      <c r="A303" s="12"/>
      <c r="B303" s="12"/>
      <c r="C303" s="13" t="s">
        <v>659</v>
      </c>
      <c r="D303" s="15">
        <v>100000</v>
      </c>
      <c r="E303" s="15">
        <f t="shared" si="12"/>
        <v>0</v>
      </c>
      <c r="F303" s="15"/>
      <c r="G303" s="15"/>
      <c r="H303" s="15"/>
      <c r="I303" s="15"/>
      <c r="J303" s="15"/>
      <c r="K303" s="15"/>
      <c r="L303" s="15"/>
      <c r="M303" s="15"/>
      <c r="N303" s="15"/>
      <c r="O303" s="16"/>
      <c r="P303" s="16"/>
      <c r="Q303" s="16"/>
      <c r="R303" s="16"/>
      <c r="S303" s="16"/>
      <c r="T303" s="16"/>
      <c r="U303" s="16"/>
      <c r="V303" s="16"/>
      <c r="W303" s="16"/>
      <c r="X303" s="16"/>
      <c r="Y303" s="16"/>
      <c r="Z303" s="16"/>
      <c r="AA303" s="13"/>
      <c r="AB303" s="13"/>
      <c r="AC303" s="27"/>
      <c r="AE303" s="12"/>
    </row>
    <row r="304" s="1" customFormat="1" spans="1:31">
      <c r="A304" s="12"/>
      <c r="B304" s="12"/>
      <c r="C304" s="16" t="s">
        <v>491</v>
      </c>
      <c r="D304" s="15">
        <v>30000</v>
      </c>
      <c r="E304" s="15">
        <f t="shared" si="12"/>
        <v>0</v>
      </c>
      <c r="F304" s="15"/>
      <c r="G304" s="15"/>
      <c r="H304" s="15"/>
      <c r="I304" s="15"/>
      <c r="J304" s="15"/>
      <c r="K304" s="15"/>
      <c r="L304" s="15"/>
      <c r="M304" s="15"/>
      <c r="N304" s="15"/>
      <c r="O304" s="16"/>
      <c r="P304" s="16"/>
      <c r="Q304" s="16"/>
      <c r="R304" s="16"/>
      <c r="S304" s="16"/>
      <c r="T304" s="16"/>
      <c r="U304" s="16"/>
      <c r="V304" s="16"/>
      <c r="W304" s="16"/>
      <c r="X304" s="16"/>
      <c r="Y304" s="16"/>
      <c r="Z304" s="16"/>
      <c r="AA304" s="13"/>
      <c r="AB304" s="13"/>
      <c r="AC304" s="27"/>
      <c r="AE304" s="12"/>
    </row>
    <row r="305" s="1" customFormat="1" ht="37.5" spans="1:31">
      <c r="A305" s="12"/>
      <c r="B305" s="12"/>
      <c r="C305" s="13" t="s">
        <v>268</v>
      </c>
      <c r="D305" s="15">
        <v>383250</v>
      </c>
      <c r="E305" s="15">
        <f t="shared" ref="E305:E368" si="13">SUM(F305:I305)</f>
        <v>0</v>
      </c>
      <c r="F305" s="15"/>
      <c r="G305" s="15"/>
      <c r="H305" s="15"/>
      <c r="I305" s="15"/>
      <c r="J305" s="15"/>
      <c r="K305" s="15"/>
      <c r="L305" s="15"/>
      <c r="M305" s="15"/>
      <c r="N305" s="15"/>
      <c r="O305" s="16"/>
      <c r="P305" s="16"/>
      <c r="Q305" s="16"/>
      <c r="R305" s="16"/>
      <c r="S305" s="16"/>
      <c r="T305" s="16"/>
      <c r="U305" s="16"/>
      <c r="V305" s="16"/>
      <c r="W305" s="16"/>
      <c r="X305" s="16"/>
      <c r="Y305" s="16"/>
      <c r="Z305" s="16"/>
      <c r="AA305" s="13" t="s">
        <v>660</v>
      </c>
      <c r="AB305" s="13"/>
      <c r="AC305" s="27"/>
      <c r="AE305" s="12"/>
    </row>
    <row r="306" s="1" customFormat="1" ht="37.5" spans="1:31">
      <c r="A306" s="12"/>
      <c r="B306" s="12"/>
      <c r="C306" s="13" t="s">
        <v>270</v>
      </c>
      <c r="D306" s="15">
        <v>100000</v>
      </c>
      <c r="E306" s="15">
        <f t="shared" si="13"/>
        <v>0</v>
      </c>
      <c r="F306" s="15"/>
      <c r="G306" s="15"/>
      <c r="H306" s="15"/>
      <c r="I306" s="15"/>
      <c r="J306" s="15"/>
      <c r="K306" s="15"/>
      <c r="L306" s="15"/>
      <c r="M306" s="15"/>
      <c r="N306" s="15"/>
      <c r="O306" s="16"/>
      <c r="P306" s="16"/>
      <c r="Q306" s="16"/>
      <c r="R306" s="16"/>
      <c r="S306" s="16"/>
      <c r="T306" s="16"/>
      <c r="U306" s="16"/>
      <c r="V306" s="16"/>
      <c r="W306" s="16"/>
      <c r="X306" s="16"/>
      <c r="Y306" s="16"/>
      <c r="Z306" s="16"/>
      <c r="AA306" s="13" t="s">
        <v>271</v>
      </c>
      <c r="AB306" s="13"/>
      <c r="AC306" s="27"/>
      <c r="AE306" s="12"/>
    </row>
    <row r="307" s="1" customFormat="1" spans="1:31">
      <c r="A307" s="12"/>
      <c r="B307" s="12"/>
      <c r="C307" s="13" t="s">
        <v>272</v>
      </c>
      <c r="D307" s="15">
        <v>10000</v>
      </c>
      <c r="E307" s="15">
        <f t="shared" si="13"/>
        <v>0</v>
      </c>
      <c r="F307" s="15"/>
      <c r="G307" s="15"/>
      <c r="H307" s="15"/>
      <c r="I307" s="15"/>
      <c r="J307" s="15"/>
      <c r="K307" s="15"/>
      <c r="L307" s="15"/>
      <c r="M307" s="15"/>
      <c r="N307" s="15"/>
      <c r="O307" s="16"/>
      <c r="P307" s="16"/>
      <c r="Q307" s="16"/>
      <c r="R307" s="16"/>
      <c r="S307" s="16"/>
      <c r="T307" s="16"/>
      <c r="U307" s="16"/>
      <c r="V307" s="16"/>
      <c r="W307" s="16"/>
      <c r="X307" s="16"/>
      <c r="Y307" s="16"/>
      <c r="Z307" s="16"/>
      <c r="AA307" s="13"/>
      <c r="AB307" s="13"/>
      <c r="AC307" s="27"/>
      <c r="AE307" s="12"/>
    </row>
    <row r="308" s="1" customFormat="1" spans="1:31">
      <c r="A308" s="12"/>
      <c r="B308" s="12"/>
      <c r="C308" s="13" t="s">
        <v>661</v>
      </c>
      <c r="D308" s="15">
        <v>50000</v>
      </c>
      <c r="E308" s="15">
        <f t="shared" si="13"/>
        <v>0</v>
      </c>
      <c r="F308" s="15"/>
      <c r="G308" s="15"/>
      <c r="H308" s="15"/>
      <c r="I308" s="15"/>
      <c r="J308" s="15"/>
      <c r="K308" s="15"/>
      <c r="L308" s="15"/>
      <c r="M308" s="15"/>
      <c r="N308" s="15"/>
      <c r="O308" s="16"/>
      <c r="P308" s="16"/>
      <c r="Q308" s="16"/>
      <c r="R308" s="16"/>
      <c r="S308" s="16"/>
      <c r="T308" s="16"/>
      <c r="U308" s="16"/>
      <c r="V308" s="16"/>
      <c r="W308" s="16"/>
      <c r="X308" s="16"/>
      <c r="Y308" s="16"/>
      <c r="Z308" s="16"/>
      <c r="AA308" s="13"/>
      <c r="AB308" s="13"/>
      <c r="AC308" s="27"/>
      <c r="AE308" s="12"/>
    </row>
    <row r="309" s="1" customFormat="1" spans="1:31">
      <c r="A309" s="12"/>
      <c r="B309" s="12"/>
      <c r="C309" s="16" t="s">
        <v>662</v>
      </c>
      <c r="D309" s="15">
        <v>50000</v>
      </c>
      <c r="E309" s="15">
        <f t="shared" si="13"/>
        <v>0</v>
      </c>
      <c r="F309" s="15"/>
      <c r="G309" s="15"/>
      <c r="H309" s="15"/>
      <c r="I309" s="15"/>
      <c r="J309" s="15"/>
      <c r="K309" s="15"/>
      <c r="L309" s="15"/>
      <c r="M309" s="15"/>
      <c r="N309" s="15"/>
      <c r="O309" s="16"/>
      <c r="P309" s="16"/>
      <c r="Q309" s="16"/>
      <c r="R309" s="16"/>
      <c r="S309" s="16"/>
      <c r="T309" s="16"/>
      <c r="U309" s="16"/>
      <c r="V309" s="16"/>
      <c r="W309" s="16"/>
      <c r="X309" s="16"/>
      <c r="Y309" s="16"/>
      <c r="Z309" s="16"/>
      <c r="AA309" s="13"/>
      <c r="AB309" s="13"/>
      <c r="AC309" s="27"/>
      <c r="AE309" s="12"/>
    </row>
    <row r="310" s="1" customFormat="1" spans="1:31">
      <c r="A310" s="12"/>
      <c r="B310" s="12"/>
      <c r="C310" s="13" t="s">
        <v>663</v>
      </c>
      <c r="D310" s="15">
        <v>50000</v>
      </c>
      <c r="E310" s="15">
        <f t="shared" si="13"/>
        <v>0</v>
      </c>
      <c r="F310" s="15"/>
      <c r="G310" s="15"/>
      <c r="H310" s="15"/>
      <c r="I310" s="15"/>
      <c r="J310" s="15"/>
      <c r="K310" s="15"/>
      <c r="L310" s="15"/>
      <c r="M310" s="15"/>
      <c r="N310" s="15"/>
      <c r="O310" s="16"/>
      <c r="P310" s="16"/>
      <c r="Q310" s="16"/>
      <c r="R310" s="16"/>
      <c r="S310" s="16"/>
      <c r="T310" s="16"/>
      <c r="U310" s="16"/>
      <c r="V310" s="16"/>
      <c r="W310" s="16"/>
      <c r="X310" s="16"/>
      <c r="Y310" s="16"/>
      <c r="Z310" s="16"/>
      <c r="AA310" s="13"/>
      <c r="AB310" s="13"/>
      <c r="AC310" s="27"/>
      <c r="AE310" s="12"/>
    </row>
    <row r="311" s="1" customFormat="1" spans="1:31">
      <c r="A311" s="12" t="s">
        <v>307</v>
      </c>
      <c r="B311" s="12" t="s">
        <v>664</v>
      </c>
      <c r="C311" s="16"/>
      <c r="D311" s="15"/>
      <c r="E311" s="15">
        <f t="shared" si="13"/>
        <v>0</v>
      </c>
      <c r="F311" s="15"/>
      <c r="G311" s="15"/>
      <c r="H311" s="15"/>
      <c r="I311" s="15"/>
      <c r="J311" s="15">
        <f>E311</f>
        <v>0</v>
      </c>
      <c r="K311" s="15">
        <v>1576814.06</v>
      </c>
      <c r="L311" s="15">
        <v>140000</v>
      </c>
      <c r="M311" s="15">
        <v>0</v>
      </c>
      <c r="N311" s="15">
        <f>SUM(J311:M311)</f>
        <v>1716814.06</v>
      </c>
      <c r="O311" s="16"/>
      <c r="P311" s="16"/>
      <c r="Q311" s="16"/>
      <c r="R311" s="16"/>
      <c r="S311" s="16"/>
      <c r="T311" s="16"/>
      <c r="U311" s="16"/>
      <c r="V311" s="16"/>
      <c r="W311" s="16"/>
      <c r="X311" s="16"/>
      <c r="Y311" s="16"/>
      <c r="Z311" s="16"/>
      <c r="AA311" s="13"/>
      <c r="AB311" s="13"/>
      <c r="AC311" s="27"/>
      <c r="AE311" s="12" t="s">
        <v>665</v>
      </c>
    </row>
    <row r="312" s="1" customFormat="1" spans="1:31">
      <c r="A312" s="12" t="s">
        <v>313</v>
      </c>
      <c r="B312" s="12" t="s">
        <v>666</v>
      </c>
      <c r="C312" s="13" t="s">
        <v>667</v>
      </c>
      <c r="D312" s="15">
        <v>50000</v>
      </c>
      <c r="E312" s="15">
        <f t="shared" si="13"/>
        <v>0</v>
      </c>
      <c r="F312" s="15"/>
      <c r="G312" s="15"/>
      <c r="H312" s="15"/>
      <c r="I312" s="15"/>
      <c r="J312" s="15">
        <f>E312</f>
        <v>0</v>
      </c>
      <c r="K312" s="15">
        <v>1087403.87</v>
      </c>
      <c r="L312" s="15">
        <v>160000</v>
      </c>
      <c r="M312" s="15">
        <v>0</v>
      </c>
      <c r="N312" s="15">
        <f>SUM(J312:M312)</f>
        <v>1247403.87</v>
      </c>
      <c r="O312" s="16"/>
      <c r="P312" s="16"/>
      <c r="Q312" s="16"/>
      <c r="R312" s="16"/>
      <c r="S312" s="16"/>
      <c r="T312" s="16"/>
      <c r="U312" s="16"/>
      <c r="V312" s="16"/>
      <c r="W312" s="16"/>
      <c r="X312" s="16"/>
      <c r="Y312" s="16"/>
      <c r="Z312" s="16"/>
      <c r="AA312" s="13"/>
      <c r="AB312" s="13"/>
      <c r="AC312" s="27"/>
      <c r="AE312" s="12" t="s">
        <v>668</v>
      </c>
    </row>
    <row r="313" s="1" customFormat="1" ht="75" spans="1:31">
      <c r="A313" s="40" t="s">
        <v>316</v>
      </c>
      <c r="B313" s="12" t="s">
        <v>274</v>
      </c>
      <c r="C313" s="13" t="s">
        <v>275</v>
      </c>
      <c r="D313" s="15">
        <v>550000</v>
      </c>
      <c r="E313" s="15">
        <f t="shared" si="13"/>
        <v>0</v>
      </c>
      <c r="F313" s="15"/>
      <c r="G313" s="15"/>
      <c r="H313" s="15"/>
      <c r="I313" s="15"/>
      <c r="J313" s="15">
        <f>SUM(E313:E314)</f>
        <v>0</v>
      </c>
      <c r="K313" s="15">
        <v>725787.01</v>
      </c>
      <c r="L313" s="15">
        <v>60000</v>
      </c>
      <c r="M313" s="15">
        <v>0</v>
      </c>
      <c r="N313" s="15">
        <f>SUM(J313:M314)</f>
        <v>785787.01</v>
      </c>
      <c r="O313" s="16"/>
      <c r="P313" s="16"/>
      <c r="Q313" s="16"/>
      <c r="R313" s="16"/>
      <c r="S313" s="16"/>
      <c r="T313" s="16"/>
      <c r="U313" s="16"/>
      <c r="V313" s="16"/>
      <c r="W313" s="16"/>
      <c r="X313" s="16"/>
      <c r="Y313" s="16"/>
      <c r="Z313" s="16"/>
      <c r="AA313" s="13" t="s">
        <v>276</v>
      </c>
      <c r="AB313" s="13"/>
      <c r="AC313" s="27"/>
      <c r="AE313" s="12" t="s">
        <v>374</v>
      </c>
    </row>
    <row r="314" s="1" customFormat="1" ht="37.5" spans="1:31">
      <c r="A314" s="42"/>
      <c r="B314" s="12"/>
      <c r="C314" s="13" t="s">
        <v>277</v>
      </c>
      <c r="D314" s="15">
        <v>268200</v>
      </c>
      <c r="E314" s="15">
        <f t="shared" si="13"/>
        <v>0</v>
      </c>
      <c r="F314" s="15"/>
      <c r="G314" s="15"/>
      <c r="H314" s="15"/>
      <c r="I314" s="15"/>
      <c r="J314" s="15"/>
      <c r="K314" s="15"/>
      <c r="L314" s="15"/>
      <c r="M314" s="15"/>
      <c r="N314" s="15"/>
      <c r="O314" s="16"/>
      <c r="P314" s="16"/>
      <c r="Q314" s="16"/>
      <c r="R314" s="16"/>
      <c r="S314" s="16"/>
      <c r="T314" s="16"/>
      <c r="U314" s="16"/>
      <c r="V314" s="16"/>
      <c r="W314" s="16"/>
      <c r="X314" s="16"/>
      <c r="Y314" s="16"/>
      <c r="Z314" s="16"/>
      <c r="AA314" s="13" t="s">
        <v>278</v>
      </c>
      <c r="AB314" s="13"/>
      <c r="AC314" s="27"/>
      <c r="AE314" s="12"/>
    </row>
    <row r="315" s="1" customFormat="1" spans="1:31">
      <c r="A315" s="40" t="s">
        <v>322</v>
      </c>
      <c r="B315" s="12" t="s">
        <v>280</v>
      </c>
      <c r="C315" s="13" t="s">
        <v>281</v>
      </c>
      <c r="D315" s="15">
        <v>50000</v>
      </c>
      <c r="E315" s="15">
        <f t="shared" si="13"/>
        <v>0</v>
      </c>
      <c r="F315" s="15"/>
      <c r="G315" s="15"/>
      <c r="H315" s="15"/>
      <c r="I315" s="15"/>
      <c r="J315" s="15">
        <f>SUM(E315:E317)</f>
        <v>0</v>
      </c>
      <c r="K315" s="15">
        <v>638373.04</v>
      </c>
      <c r="L315" s="15">
        <v>60000</v>
      </c>
      <c r="M315" s="15">
        <f>SUM(O315:O317)</f>
        <v>0</v>
      </c>
      <c r="N315" s="15">
        <f>SUM(J315:M317)</f>
        <v>698373.04</v>
      </c>
      <c r="O315" s="16"/>
      <c r="P315" s="16"/>
      <c r="Q315" s="16"/>
      <c r="R315" s="16"/>
      <c r="S315" s="16"/>
      <c r="T315" s="16"/>
      <c r="U315" s="16"/>
      <c r="V315" s="16"/>
      <c r="W315" s="16"/>
      <c r="X315" s="16"/>
      <c r="Y315" s="16"/>
      <c r="Z315" s="16"/>
      <c r="AA315" s="13"/>
      <c r="AB315" s="13"/>
      <c r="AC315" s="27"/>
      <c r="AE315" s="12" t="s">
        <v>374</v>
      </c>
    </row>
    <row r="316" s="1" customFormat="1" spans="1:31">
      <c r="A316" s="41"/>
      <c r="B316" s="12"/>
      <c r="C316" s="13" t="s">
        <v>669</v>
      </c>
      <c r="D316" s="15">
        <v>30000</v>
      </c>
      <c r="E316" s="15">
        <f t="shared" si="13"/>
        <v>0</v>
      </c>
      <c r="F316" s="15"/>
      <c r="G316" s="15"/>
      <c r="H316" s="15"/>
      <c r="I316" s="15"/>
      <c r="J316" s="15"/>
      <c r="K316" s="15"/>
      <c r="L316" s="15"/>
      <c r="M316" s="15"/>
      <c r="N316" s="15"/>
      <c r="O316" s="16"/>
      <c r="P316" s="16"/>
      <c r="Q316" s="16"/>
      <c r="R316" s="16"/>
      <c r="S316" s="16"/>
      <c r="T316" s="16"/>
      <c r="U316" s="16"/>
      <c r="V316" s="16"/>
      <c r="W316" s="16"/>
      <c r="X316" s="16"/>
      <c r="Y316" s="16"/>
      <c r="Z316" s="16"/>
      <c r="AA316" s="13"/>
      <c r="AB316" s="13"/>
      <c r="AC316" s="27"/>
      <c r="AE316" s="12"/>
    </row>
    <row r="317" s="1" customFormat="1" spans="1:31">
      <c r="A317" s="42"/>
      <c r="B317" s="12"/>
      <c r="C317" s="13" t="s">
        <v>670</v>
      </c>
      <c r="D317" s="15">
        <v>50000</v>
      </c>
      <c r="E317" s="15">
        <f t="shared" si="13"/>
        <v>0</v>
      </c>
      <c r="F317" s="15"/>
      <c r="G317" s="15"/>
      <c r="H317" s="15"/>
      <c r="I317" s="15"/>
      <c r="J317" s="15"/>
      <c r="K317" s="15"/>
      <c r="L317" s="15"/>
      <c r="M317" s="15"/>
      <c r="N317" s="15"/>
      <c r="O317" s="16"/>
      <c r="P317" s="16"/>
      <c r="Q317" s="16"/>
      <c r="R317" s="16"/>
      <c r="S317" s="16"/>
      <c r="T317" s="16"/>
      <c r="U317" s="16"/>
      <c r="V317" s="16"/>
      <c r="W317" s="16"/>
      <c r="X317" s="16"/>
      <c r="Y317" s="16"/>
      <c r="Z317" s="16"/>
      <c r="AA317" s="13"/>
      <c r="AB317" s="13"/>
      <c r="AC317" s="27"/>
      <c r="AE317" s="12"/>
    </row>
    <row r="318" s="1" customFormat="1" spans="1:31">
      <c r="A318" s="41" t="s">
        <v>671</v>
      </c>
      <c r="B318" s="40" t="s">
        <v>672</v>
      </c>
      <c r="C318" s="13" t="s">
        <v>673</v>
      </c>
      <c r="D318" s="15"/>
      <c r="E318" s="15">
        <f t="shared" si="13"/>
        <v>1000000</v>
      </c>
      <c r="F318" s="15"/>
      <c r="G318" s="15"/>
      <c r="H318" s="15">
        <v>1000000</v>
      </c>
      <c r="I318" s="15"/>
      <c r="J318" s="47">
        <f>SUM(E318:E319)</f>
        <v>1414000</v>
      </c>
      <c r="K318" s="47">
        <v>3422949.83</v>
      </c>
      <c r="L318" s="47">
        <v>520000</v>
      </c>
      <c r="M318" s="47">
        <f>O319</f>
        <v>0</v>
      </c>
      <c r="N318" s="47">
        <f>SUM(J318:M319)</f>
        <v>5356949.83</v>
      </c>
      <c r="O318" s="16"/>
      <c r="P318" s="16"/>
      <c r="Q318" s="16"/>
      <c r="R318" s="16"/>
      <c r="S318" s="16"/>
      <c r="T318" s="16"/>
      <c r="U318" s="16"/>
      <c r="V318" s="16"/>
      <c r="W318" s="16"/>
      <c r="X318" s="16"/>
      <c r="Y318" s="16"/>
      <c r="Z318" s="16"/>
      <c r="AA318" s="13"/>
      <c r="AB318" s="13"/>
      <c r="AC318" s="27">
        <v>2100202</v>
      </c>
      <c r="AD318" s="1">
        <v>30201</v>
      </c>
      <c r="AE318" s="40" t="s">
        <v>586</v>
      </c>
    </row>
    <row r="319" s="1" customFormat="1" spans="1:31">
      <c r="A319" s="42"/>
      <c r="B319" s="42"/>
      <c r="C319" s="13" t="s">
        <v>674</v>
      </c>
      <c r="D319" s="15">
        <v>414000</v>
      </c>
      <c r="E319" s="15">
        <f>SUM(G319:I319)</f>
        <v>414000</v>
      </c>
      <c r="F319" s="22"/>
      <c r="G319" s="15">
        <v>414000</v>
      </c>
      <c r="H319" s="15"/>
      <c r="I319" s="15"/>
      <c r="J319" s="49"/>
      <c r="K319" s="49"/>
      <c r="L319" s="49"/>
      <c r="M319" s="49"/>
      <c r="N319" s="49"/>
      <c r="O319" s="16"/>
      <c r="P319" s="16"/>
      <c r="Q319" s="16"/>
      <c r="R319" s="16"/>
      <c r="S319" s="16"/>
      <c r="T319" s="16"/>
      <c r="U319" s="16"/>
      <c r="V319" s="16"/>
      <c r="W319" s="16"/>
      <c r="X319" s="16"/>
      <c r="Y319" s="16"/>
      <c r="Z319" s="16"/>
      <c r="AA319" s="13"/>
      <c r="AB319" s="13"/>
      <c r="AC319" s="27"/>
      <c r="AE319" s="42"/>
    </row>
    <row r="320" s="1" customFormat="1" spans="1:31">
      <c r="A320" s="12" t="s">
        <v>675</v>
      </c>
      <c r="B320" s="12" t="s">
        <v>283</v>
      </c>
      <c r="C320" s="28" t="s">
        <v>676</v>
      </c>
      <c r="D320" s="14" t="s">
        <v>677</v>
      </c>
      <c r="E320" s="15">
        <f>SUM(G320:I320)</f>
        <v>1274000</v>
      </c>
      <c r="F320" s="22"/>
      <c r="G320" s="15">
        <v>1274000</v>
      </c>
      <c r="H320" s="15"/>
      <c r="I320" s="15"/>
      <c r="J320" s="15">
        <f>SUM(E320:E327)</f>
        <v>1474000</v>
      </c>
      <c r="K320" s="15">
        <v>1840683.69</v>
      </c>
      <c r="L320" s="15">
        <v>180000</v>
      </c>
      <c r="M320" s="15">
        <f>SUM(O320:O327)</f>
        <v>0</v>
      </c>
      <c r="N320" s="15">
        <f>SUM(J320:M327)</f>
        <v>3494683.69</v>
      </c>
      <c r="O320" s="16"/>
      <c r="P320" s="16"/>
      <c r="Q320" s="16"/>
      <c r="R320" s="16"/>
      <c r="S320" s="16"/>
      <c r="T320" s="16"/>
      <c r="U320" s="16"/>
      <c r="V320" s="16"/>
      <c r="W320" s="16"/>
      <c r="X320" s="16"/>
      <c r="Y320" s="16"/>
      <c r="Z320" s="16"/>
      <c r="AA320" s="13"/>
      <c r="AB320" s="13"/>
      <c r="AC320" s="27"/>
      <c r="AE320" s="12" t="s">
        <v>678</v>
      </c>
    </row>
    <row r="321" s="1" customFormat="1" spans="1:31">
      <c r="A321" s="12"/>
      <c r="B321" s="12"/>
      <c r="C321" s="28" t="s">
        <v>284</v>
      </c>
      <c r="D321" s="14" t="s">
        <v>679</v>
      </c>
      <c r="E321" s="15">
        <f t="shared" si="13"/>
        <v>0</v>
      </c>
      <c r="F321" s="15"/>
      <c r="G321" s="15"/>
      <c r="H321" s="15"/>
      <c r="I321" s="15"/>
      <c r="J321" s="15"/>
      <c r="K321" s="15"/>
      <c r="L321" s="15"/>
      <c r="M321" s="15"/>
      <c r="N321" s="15"/>
      <c r="O321" s="16"/>
      <c r="P321" s="16"/>
      <c r="Q321" s="16"/>
      <c r="R321" s="16"/>
      <c r="S321" s="16"/>
      <c r="T321" s="16"/>
      <c r="U321" s="16"/>
      <c r="V321" s="16"/>
      <c r="W321" s="16"/>
      <c r="X321" s="16"/>
      <c r="Y321" s="16"/>
      <c r="Z321" s="16"/>
      <c r="AA321" s="13"/>
      <c r="AB321" s="13"/>
      <c r="AC321" s="27"/>
      <c r="AE321" s="12"/>
    </row>
    <row r="322" s="1" customFormat="1" spans="1:31">
      <c r="A322" s="12"/>
      <c r="B322" s="12"/>
      <c r="C322" s="28" t="s">
        <v>285</v>
      </c>
      <c r="D322" s="14" t="s">
        <v>680</v>
      </c>
      <c r="E322" s="15">
        <f t="shared" si="13"/>
        <v>0</v>
      </c>
      <c r="F322" s="15"/>
      <c r="G322" s="15"/>
      <c r="H322" s="15"/>
      <c r="I322" s="15"/>
      <c r="J322" s="15"/>
      <c r="K322" s="15"/>
      <c r="L322" s="15"/>
      <c r="M322" s="15"/>
      <c r="N322" s="15"/>
      <c r="O322" s="16"/>
      <c r="P322" s="16"/>
      <c r="Q322" s="16"/>
      <c r="R322" s="16"/>
      <c r="S322" s="16"/>
      <c r="T322" s="16"/>
      <c r="U322" s="16"/>
      <c r="V322" s="16"/>
      <c r="W322" s="16"/>
      <c r="X322" s="16"/>
      <c r="Y322" s="16"/>
      <c r="Z322" s="16"/>
      <c r="AA322" s="13"/>
      <c r="AB322" s="13"/>
      <c r="AC322" s="27"/>
      <c r="AE322" s="12"/>
    </row>
    <row r="323" s="1" customFormat="1" spans="1:31">
      <c r="A323" s="12"/>
      <c r="B323" s="12"/>
      <c r="C323" s="28" t="s">
        <v>681</v>
      </c>
      <c r="D323" s="14" t="s">
        <v>682</v>
      </c>
      <c r="E323" s="15">
        <f t="shared" si="13"/>
        <v>0</v>
      </c>
      <c r="F323" s="15"/>
      <c r="G323" s="15"/>
      <c r="H323" s="15"/>
      <c r="I323" s="15"/>
      <c r="J323" s="15"/>
      <c r="K323" s="15"/>
      <c r="L323" s="15"/>
      <c r="M323" s="15"/>
      <c r="N323" s="15"/>
      <c r="O323" s="16"/>
      <c r="P323" s="16"/>
      <c r="Q323" s="16"/>
      <c r="R323" s="16"/>
      <c r="S323" s="16"/>
      <c r="T323" s="16"/>
      <c r="U323" s="16"/>
      <c r="V323" s="16"/>
      <c r="W323" s="16"/>
      <c r="X323" s="16"/>
      <c r="Y323" s="16"/>
      <c r="Z323" s="16"/>
      <c r="AA323" s="13" t="s">
        <v>683</v>
      </c>
      <c r="AB323" s="13"/>
      <c r="AC323" s="27"/>
      <c r="AE323" s="12"/>
    </row>
    <row r="324" s="1" customFormat="1" spans="1:31">
      <c r="A324" s="12"/>
      <c r="B324" s="12"/>
      <c r="C324" s="28" t="s">
        <v>286</v>
      </c>
      <c r="D324" s="14" t="s">
        <v>684</v>
      </c>
      <c r="E324" s="15">
        <f t="shared" si="13"/>
        <v>0</v>
      </c>
      <c r="F324" s="15"/>
      <c r="G324" s="15"/>
      <c r="H324" s="15"/>
      <c r="I324" s="15"/>
      <c r="J324" s="15"/>
      <c r="K324" s="15"/>
      <c r="L324" s="15"/>
      <c r="M324" s="15"/>
      <c r="N324" s="15"/>
      <c r="O324" s="16"/>
      <c r="P324" s="16"/>
      <c r="Q324" s="16"/>
      <c r="R324" s="16"/>
      <c r="S324" s="16"/>
      <c r="T324" s="16"/>
      <c r="U324" s="16"/>
      <c r="V324" s="16"/>
      <c r="W324" s="16"/>
      <c r="X324" s="16"/>
      <c r="Y324" s="16"/>
      <c r="Z324" s="16"/>
      <c r="AA324" s="13"/>
      <c r="AB324" s="13"/>
      <c r="AC324" s="27"/>
      <c r="AE324" s="12"/>
    </row>
    <row r="325" s="1" customFormat="1" ht="37.5" spans="1:31">
      <c r="A325" s="12"/>
      <c r="B325" s="12"/>
      <c r="C325" s="28" t="s">
        <v>685</v>
      </c>
      <c r="D325" s="14">
        <v>350000</v>
      </c>
      <c r="E325" s="15">
        <f t="shared" si="13"/>
        <v>100000</v>
      </c>
      <c r="F325" s="15"/>
      <c r="G325" s="15"/>
      <c r="H325" s="15">
        <v>100000</v>
      </c>
      <c r="I325" s="15"/>
      <c r="J325" s="15"/>
      <c r="K325" s="15"/>
      <c r="L325" s="15"/>
      <c r="M325" s="15"/>
      <c r="N325" s="15"/>
      <c r="O325" s="16"/>
      <c r="P325" s="16"/>
      <c r="Q325" s="16"/>
      <c r="R325" s="16"/>
      <c r="S325" s="16"/>
      <c r="T325" s="16"/>
      <c r="U325" s="16"/>
      <c r="V325" s="16"/>
      <c r="W325" s="16"/>
      <c r="X325" s="16"/>
      <c r="Y325" s="16"/>
      <c r="Z325" s="16"/>
      <c r="AA325" s="13" t="s">
        <v>363</v>
      </c>
      <c r="AB325" s="13"/>
      <c r="AC325" s="27">
        <v>2082804</v>
      </c>
      <c r="AD325" s="1">
        <v>30307</v>
      </c>
      <c r="AE325" s="12"/>
    </row>
    <row r="326" s="1" customFormat="1" spans="1:31">
      <c r="A326" s="12"/>
      <c r="B326" s="12"/>
      <c r="C326" s="43" t="s">
        <v>686</v>
      </c>
      <c r="D326" s="14">
        <v>100000</v>
      </c>
      <c r="E326" s="15">
        <f>SUM(G326:I326)</f>
        <v>100000</v>
      </c>
      <c r="F326" s="19"/>
      <c r="G326" s="15">
        <v>100000</v>
      </c>
      <c r="H326" s="15"/>
      <c r="I326" s="15"/>
      <c r="J326" s="15"/>
      <c r="K326" s="15"/>
      <c r="L326" s="15"/>
      <c r="M326" s="15"/>
      <c r="N326" s="15"/>
      <c r="O326" s="16"/>
      <c r="P326" s="16"/>
      <c r="Q326" s="16"/>
      <c r="R326" s="16"/>
      <c r="S326" s="16"/>
      <c r="T326" s="16"/>
      <c r="U326" s="16"/>
      <c r="V326" s="16"/>
      <c r="W326" s="16"/>
      <c r="X326" s="16"/>
      <c r="Y326" s="16"/>
      <c r="Z326" s="16"/>
      <c r="AA326" s="13" t="s">
        <v>687</v>
      </c>
      <c r="AB326" s="13"/>
      <c r="AC326" s="27"/>
      <c r="AE326" s="12"/>
    </row>
    <row r="327" s="1" customFormat="1" ht="75" spans="1:31">
      <c r="A327" s="12"/>
      <c r="B327" s="12"/>
      <c r="C327" s="28" t="s">
        <v>287</v>
      </c>
      <c r="D327" s="14" t="s">
        <v>679</v>
      </c>
      <c r="E327" s="15">
        <f t="shared" si="13"/>
        <v>0</v>
      </c>
      <c r="F327" s="15"/>
      <c r="G327" s="15"/>
      <c r="H327" s="15"/>
      <c r="I327" s="15"/>
      <c r="J327" s="15"/>
      <c r="K327" s="15"/>
      <c r="L327" s="15"/>
      <c r="M327" s="15"/>
      <c r="N327" s="15"/>
      <c r="O327" s="16"/>
      <c r="P327" s="16"/>
      <c r="Q327" s="16"/>
      <c r="R327" s="16"/>
      <c r="S327" s="16"/>
      <c r="T327" s="16"/>
      <c r="U327" s="16"/>
      <c r="V327" s="16"/>
      <c r="W327" s="16"/>
      <c r="X327" s="16"/>
      <c r="Y327" s="16"/>
      <c r="Z327" s="16"/>
      <c r="AA327" s="13" t="s">
        <v>288</v>
      </c>
      <c r="AB327" s="13"/>
      <c r="AC327" s="27"/>
      <c r="AE327" s="12"/>
    </row>
    <row r="328" s="1" customFormat="1" spans="1:31">
      <c r="A328" s="12" t="s">
        <v>688</v>
      </c>
      <c r="B328" s="12" t="s">
        <v>290</v>
      </c>
      <c r="C328" s="13" t="s">
        <v>689</v>
      </c>
      <c r="D328" s="15">
        <v>3418882.5</v>
      </c>
      <c r="E328" s="15">
        <f>SUM(G328:I328)</f>
        <v>3418882.5</v>
      </c>
      <c r="F328" s="19"/>
      <c r="G328" s="15">
        <v>3418882.5</v>
      </c>
      <c r="H328" s="15"/>
      <c r="I328" s="15"/>
      <c r="J328" s="15">
        <f>SUM(E328:E334)</f>
        <v>15517122.7</v>
      </c>
      <c r="K328" s="15">
        <v>1662776.85</v>
      </c>
      <c r="L328" s="15">
        <v>160000</v>
      </c>
      <c r="M328" s="15">
        <f>SUM(O328:O334)</f>
        <v>0</v>
      </c>
      <c r="N328" s="15">
        <f>SUM(J328:M334)</f>
        <v>17339899.55</v>
      </c>
      <c r="O328" s="16"/>
      <c r="P328" s="16"/>
      <c r="Q328" s="16"/>
      <c r="R328" s="16"/>
      <c r="S328" s="16"/>
      <c r="T328" s="16"/>
      <c r="U328" s="16"/>
      <c r="V328" s="16"/>
      <c r="W328" s="16"/>
      <c r="X328" s="16"/>
      <c r="Y328" s="16"/>
      <c r="Z328" s="16"/>
      <c r="AA328" s="13" t="s">
        <v>690</v>
      </c>
      <c r="AB328" s="13"/>
      <c r="AC328" s="27"/>
      <c r="AE328" s="12" t="s">
        <v>691</v>
      </c>
    </row>
    <row r="329" s="1" customFormat="1" spans="1:31">
      <c r="A329" s="12"/>
      <c r="B329" s="12"/>
      <c r="C329" s="13" t="s">
        <v>291</v>
      </c>
      <c r="D329" s="15">
        <v>9000000</v>
      </c>
      <c r="E329" s="15">
        <f t="shared" si="13"/>
        <v>0</v>
      </c>
      <c r="F329" s="15"/>
      <c r="G329" s="15"/>
      <c r="H329" s="15"/>
      <c r="I329" s="15"/>
      <c r="J329" s="15"/>
      <c r="K329" s="15"/>
      <c r="L329" s="15"/>
      <c r="M329" s="15"/>
      <c r="N329" s="15"/>
      <c r="O329" s="16"/>
      <c r="P329" s="16"/>
      <c r="Q329" s="16"/>
      <c r="R329" s="16"/>
      <c r="S329" s="16"/>
      <c r="T329" s="16"/>
      <c r="U329" s="16"/>
      <c r="V329" s="16"/>
      <c r="W329" s="16"/>
      <c r="X329" s="16"/>
      <c r="Y329" s="16"/>
      <c r="Z329" s="16"/>
      <c r="AA329" s="13"/>
      <c r="AB329" s="13"/>
      <c r="AC329" s="27"/>
      <c r="AE329" s="12"/>
    </row>
    <row r="330" s="1" customFormat="1" spans="1:31">
      <c r="A330" s="12"/>
      <c r="B330" s="12"/>
      <c r="C330" s="13" t="s">
        <v>292</v>
      </c>
      <c r="D330" s="15">
        <v>3323333</v>
      </c>
      <c r="E330" s="15">
        <f>SUM(G330:I330)</f>
        <v>12098240.2</v>
      </c>
      <c r="F330" s="19"/>
      <c r="G330" s="15">
        <v>2128240.2</v>
      </c>
      <c r="H330" s="15">
        <v>9970000</v>
      </c>
      <c r="I330" s="15"/>
      <c r="J330" s="15"/>
      <c r="K330" s="15"/>
      <c r="L330" s="15"/>
      <c r="M330" s="15"/>
      <c r="N330" s="15"/>
      <c r="O330" s="16"/>
      <c r="P330" s="16"/>
      <c r="Q330" s="16"/>
      <c r="R330" s="16"/>
      <c r="S330" s="16"/>
      <c r="T330" s="16"/>
      <c r="U330" s="16"/>
      <c r="V330" s="16"/>
      <c r="W330" s="16"/>
      <c r="X330" s="16"/>
      <c r="Y330" s="16"/>
      <c r="Z330" s="16"/>
      <c r="AA330" s="13" t="s">
        <v>692</v>
      </c>
      <c r="AB330" s="13"/>
      <c r="AC330" s="27">
        <v>2101301</v>
      </c>
      <c r="AD330" s="1">
        <v>30307</v>
      </c>
      <c r="AE330" s="12"/>
    </row>
    <row r="331" s="1" customFormat="1" spans="1:31">
      <c r="A331" s="12"/>
      <c r="B331" s="12"/>
      <c r="C331" s="13" t="s">
        <v>491</v>
      </c>
      <c r="D331" s="14">
        <v>18285.92</v>
      </c>
      <c r="E331" s="15">
        <f t="shared" si="13"/>
        <v>0</v>
      </c>
      <c r="F331" s="15"/>
      <c r="G331" s="15"/>
      <c r="H331" s="15"/>
      <c r="I331" s="15"/>
      <c r="J331" s="15"/>
      <c r="K331" s="15"/>
      <c r="L331" s="15"/>
      <c r="M331" s="15"/>
      <c r="N331" s="15"/>
      <c r="O331" s="16"/>
      <c r="P331" s="16"/>
      <c r="Q331" s="16"/>
      <c r="R331" s="16"/>
      <c r="S331" s="16"/>
      <c r="T331" s="16"/>
      <c r="U331" s="16"/>
      <c r="V331" s="16"/>
      <c r="W331" s="16"/>
      <c r="X331" s="16"/>
      <c r="Y331" s="16"/>
      <c r="Z331" s="16"/>
      <c r="AA331" s="13"/>
      <c r="AB331" s="13"/>
      <c r="AC331" s="27"/>
      <c r="AE331" s="12"/>
    </row>
    <row r="332" s="1" customFormat="1" spans="1:31">
      <c r="A332" s="12"/>
      <c r="B332" s="12"/>
      <c r="C332" s="13" t="s">
        <v>693</v>
      </c>
      <c r="D332" s="14">
        <v>60000</v>
      </c>
      <c r="E332" s="15">
        <f t="shared" si="13"/>
        <v>0</v>
      </c>
      <c r="F332" s="15"/>
      <c r="G332" s="15"/>
      <c r="H332" s="15"/>
      <c r="I332" s="15"/>
      <c r="J332" s="15"/>
      <c r="K332" s="15"/>
      <c r="L332" s="15"/>
      <c r="M332" s="15"/>
      <c r="N332" s="15"/>
      <c r="O332" s="16"/>
      <c r="P332" s="16"/>
      <c r="Q332" s="16"/>
      <c r="R332" s="16"/>
      <c r="S332" s="16"/>
      <c r="T332" s="16"/>
      <c r="U332" s="16"/>
      <c r="V332" s="16"/>
      <c r="W332" s="16"/>
      <c r="X332" s="16"/>
      <c r="Y332" s="16"/>
      <c r="Z332" s="16"/>
      <c r="AA332" s="13"/>
      <c r="AB332" s="13"/>
      <c r="AC332" s="27"/>
      <c r="AE332" s="12"/>
    </row>
    <row r="333" s="1" customFormat="1" spans="1:31">
      <c r="A333" s="12"/>
      <c r="B333" s="12"/>
      <c r="C333" s="13" t="s">
        <v>294</v>
      </c>
      <c r="D333" s="15">
        <v>30000</v>
      </c>
      <c r="E333" s="15">
        <f t="shared" si="13"/>
        <v>0</v>
      </c>
      <c r="F333" s="15"/>
      <c r="G333" s="15"/>
      <c r="H333" s="15"/>
      <c r="I333" s="15"/>
      <c r="J333" s="15"/>
      <c r="K333" s="15"/>
      <c r="L333" s="15"/>
      <c r="M333" s="15"/>
      <c r="N333" s="15"/>
      <c r="O333" s="16"/>
      <c r="P333" s="16"/>
      <c r="Q333" s="16"/>
      <c r="R333" s="16"/>
      <c r="S333" s="16"/>
      <c r="T333" s="16"/>
      <c r="U333" s="16"/>
      <c r="V333" s="16"/>
      <c r="W333" s="16"/>
      <c r="X333" s="16"/>
      <c r="Y333" s="16"/>
      <c r="Z333" s="16"/>
      <c r="AA333" s="13"/>
      <c r="AB333" s="13"/>
      <c r="AC333" s="27"/>
      <c r="AE333" s="12"/>
    </row>
    <row r="334" s="1" customFormat="1" spans="1:31">
      <c r="A334" s="12"/>
      <c r="B334" s="12"/>
      <c r="C334" s="13" t="s">
        <v>295</v>
      </c>
      <c r="D334" s="15">
        <v>75451.2</v>
      </c>
      <c r="E334" s="15">
        <f t="shared" si="13"/>
        <v>0</v>
      </c>
      <c r="F334" s="15"/>
      <c r="G334" s="15"/>
      <c r="H334" s="15"/>
      <c r="I334" s="15"/>
      <c r="J334" s="15"/>
      <c r="K334" s="15"/>
      <c r="L334" s="15"/>
      <c r="M334" s="15"/>
      <c r="N334" s="15"/>
      <c r="O334" s="16"/>
      <c r="P334" s="16"/>
      <c r="Q334" s="16"/>
      <c r="R334" s="16"/>
      <c r="S334" s="16"/>
      <c r="T334" s="16"/>
      <c r="U334" s="16"/>
      <c r="V334" s="16"/>
      <c r="W334" s="16"/>
      <c r="X334" s="16"/>
      <c r="Y334" s="16"/>
      <c r="Z334" s="16"/>
      <c r="AA334" s="13" t="s">
        <v>296</v>
      </c>
      <c r="AB334" s="13"/>
      <c r="AC334" s="27"/>
      <c r="AE334" s="12"/>
    </row>
    <row r="335" s="1" customFormat="1" spans="1:31">
      <c r="A335" s="12" t="s">
        <v>694</v>
      </c>
      <c r="B335" s="12" t="s">
        <v>298</v>
      </c>
      <c r="C335" s="13" t="s">
        <v>299</v>
      </c>
      <c r="D335" s="15">
        <v>800000</v>
      </c>
      <c r="E335" s="15">
        <f t="shared" si="13"/>
        <v>0</v>
      </c>
      <c r="F335" s="15"/>
      <c r="G335" s="15"/>
      <c r="H335" s="15"/>
      <c r="I335" s="15"/>
      <c r="J335" s="15">
        <f>SUM(E335:E353)</f>
        <v>2357065</v>
      </c>
      <c r="K335" s="15">
        <v>1800924.67</v>
      </c>
      <c r="L335" s="15">
        <v>290000</v>
      </c>
      <c r="M335" s="15">
        <f>SUM(O335:O353)</f>
        <v>0</v>
      </c>
      <c r="N335" s="15">
        <f>SUM(J335:M353)</f>
        <v>4447989.67</v>
      </c>
      <c r="O335" s="16"/>
      <c r="P335" s="16"/>
      <c r="Q335" s="16"/>
      <c r="R335" s="16"/>
      <c r="S335" s="16"/>
      <c r="T335" s="16"/>
      <c r="U335" s="16"/>
      <c r="V335" s="16"/>
      <c r="W335" s="16"/>
      <c r="X335" s="16"/>
      <c r="Y335" s="16"/>
      <c r="Z335" s="16"/>
      <c r="AA335" s="13" t="s">
        <v>300</v>
      </c>
      <c r="AB335" s="13"/>
      <c r="AC335" s="27"/>
      <c r="AE335" s="12" t="s">
        <v>695</v>
      </c>
    </row>
    <row r="336" s="1" customFormat="1" ht="37.5" spans="1:31">
      <c r="A336" s="12"/>
      <c r="B336" s="12"/>
      <c r="C336" s="13" t="s">
        <v>696</v>
      </c>
      <c r="D336" s="15">
        <v>430000</v>
      </c>
      <c r="E336" s="15">
        <f t="shared" si="13"/>
        <v>0</v>
      </c>
      <c r="F336" s="15"/>
      <c r="G336" s="15"/>
      <c r="H336" s="15"/>
      <c r="I336" s="15"/>
      <c r="J336" s="15"/>
      <c r="K336" s="15"/>
      <c r="L336" s="15"/>
      <c r="M336" s="15"/>
      <c r="N336" s="15"/>
      <c r="O336" s="16"/>
      <c r="P336" s="16"/>
      <c r="Q336" s="16"/>
      <c r="R336" s="16"/>
      <c r="S336" s="16"/>
      <c r="T336" s="16"/>
      <c r="U336" s="16"/>
      <c r="V336" s="16"/>
      <c r="W336" s="16"/>
      <c r="X336" s="16"/>
      <c r="Y336" s="16"/>
      <c r="Z336" s="16"/>
      <c r="AA336" s="13"/>
      <c r="AB336" s="13"/>
      <c r="AC336" s="27"/>
      <c r="AE336" s="12"/>
    </row>
    <row r="337" s="1" customFormat="1" spans="1:31">
      <c r="A337" s="12"/>
      <c r="B337" s="12"/>
      <c r="C337" s="13" t="s">
        <v>697</v>
      </c>
      <c r="D337" s="15">
        <v>1000000</v>
      </c>
      <c r="E337" s="15">
        <f t="shared" si="13"/>
        <v>0</v>
      </c>
      <c r="F337" s="15"/>
      <c r="G337" s="15"/>
      <c r="H337" s="15"/>
      <c r="I337" s="15"/>
      <c r="J337" s="15"/>
      <c r="K337" s="15"/>
      <c r="L337" s="15"/>
      <c r="M337" s="15"/>
      <c r="N337" s="15"/>
      <c r="O337" s="16"/>
      <c r="P337" s="16"/>
      <c r="Q337" s="16"/>
      <c r="R337" s="16"/>
      <c r="S337" s="16"/>
      <c r="T337" s="16"/>
      <c r="U337" s="16"/>
      <c r="V337" s="16"/>
      <c r="W337" s="16"/>
      <c r="X337" s="16"/>
      <c r="Y337" s="16"/>
      <c r="Z337" s="16"/>
      <c r="AA337" s="13"/>
      <c r="AB337" s="13"/>
      <c r="AC337" s="27"/>
      <c r="AE337" s="12"/>
    </row>
    <row r="338" s="1" customFormat="1" spans="1:31">
      <c r="A338" s="12"/>
      <c r="B338" s="12"/>
      <c r="C338" s="13" t="s">
        <v>698</v>
      </c>
      <c r="D338" s="15">
        <v>300000</v>
      </c>
      <c r="E338" s="15">
        <f t="shared" si="13"/>
        <v>0</v>
      </c>
      <c r="F338" s="15"/>
      <c r="G338" s="15"/>
      <c r="H338" s="15"/>
      <c r="I338" s="15"/>
      <c r="J338" s="15"/>
      <c r="K338" s="15"/>
      <c r="L338" s="15"/>
      <c r="M338" s="15"/>
      <c r="N338" s="15"/>
      <c r="O338" s="16"/>
      <c r="P338" s="16"/>
      <c r="Q338" s="16"/>
      <c r="R338" s="16"/>
      <c r="S338" s="16"/>
      <c r="T338" s="16"/>
      <c r="U338" s="16"/>
      <c r="V338" s="16"/>
      <c r="W338" s="16"/>
      <c r="X338" s="16"/>
      <c r="Y338" s="16"/>
      <c r="Z338" s="16"/>
      <c r="AA338" s="13"/>
      <c r="AB338" s="13"/>
      <c r="AC338" s="27"/>
      <c r="AE338" s="12"/>
    </row>
    <row r="339" s="1" customFormat="1" spans="1:31">
      <c r="A339" s="12"/>
      <c r="B339" s="12"/>
      <c r="C339" s="13" t="s">
        <v>699</v>
      </c>
      <c r="D339" s="15">
        <v>103200</v>
      </c>
      <c r="E339" s="15">
        <f t="shared" si="13"/>
        <v>0</v>
      </c>
      <c r="F339" s="15"/>
      <c r="G339" s="15"/>
      <c r="H339" s="15"/>
      <c r="I339" s="15"/>
      <c r="J339" s="15"/>
      <c r="K339" s="15"/>
      <c r="L339" s="15"/>
      <c r="M339" s="15"/>
      <c r="N339" s="15"/>
      <c r="O339" s="16"/>
      <c r="P339" s="16"/>
      <c r="Q339" s="16"/>
      <c r="R339" s="16"/>
      <c r="S339" s="16"/>
      <c r="T339" s="16"/>
      <c r="U339" s="16"/>
      <c r="V339" s="16"/>
      <c r="W339" s="16"/>
      <c r="X339" s="16"/>
      <c r="Y339" s="16"/>
      <c r="Z339" s="16"/>
      <c r="AA339" s="13"/>
      <c r="AB339" s="13"/>
      <c r="AC339" s="27"/>
      <c r="AE339" s="12"/>
    </row>
    <row r="340" s="1" customFormat="1" spans="1:31">
      <c r="A340" s="12"/>
      <c r="B340" s="12"/>
      <c r="C340" s="13" t="s">
        <v>700</v>
      </c>
      <c r="D340" s="15" t="s">
        <v>701</v>
      </c>
      <c r="E340" s="15">
        <f t="shared" si="13"/>
        <v>0</v>
      </c>
      <c r="F340" s="15"/>
      <c r="G340" s="15"/>
      <c r="H340" s="15"/>
      <c r="I340" s="15"/>
      <c r="J340" s="15"/>
      <c r="K340" s="15"/>
      <c r="L340" s="15"/>
      <c r="M340" s="15"/>
      <c r="N340" s="15"/>
      <c r="O340" s="16"/>
      <c r="P340" s="16"/>
      <c r="Q340" s="16"/>
      <c r="R340" s="16"/>
      <c r="S340" s="16"/>
      <c r="T340" s="16"/>
      <c r="U340" s="16"/>
      <c r="V340" s="16"/>
      <c r="W340" s="16"/>
      <c r="X340" s="16"/>
      <c r="Y340" s="16"/>
      <c r="Z340" s="16"/>
      <c r="AA340" s="13"/>
      <c r="AB340" s="13"/>
      <c r="AC340" s="27"/>
      <c r="AE340" s="12"/>
    </row>
    <row r="341" s="1" customFormat="1" spans="1:31">
      <c r="A341" s="12"/>
      <c r="B341" s="12"/>
      <c r="C341" s="13" t="s">
        <v>702</v>
      </c>
      <c r="D341" s="15" t="s">
        <v>703</v>
      </c>
      <c r="E341" s="15">
        <f t="shared" si="13"/>
        <v>0</v>
      </c>
      <c r="F341" s="15"/>
      <c r="G341" s="15"/>
      <c r="H341" s="15"/>
      <c r="I341" s="15"/>
      <c r="J341" s="15"/>
      <c r="K341" s="15"/>
      <c r="L341" s="15"/>
      <c r="M341" s="15"/>
      <c r="N341" s="15"/>
      <c r="O341" s="16"/>
      <c r="P341" s="16"/>
      <c r="Q341" s="16"/>
      <c r="R341" s="16"/>
      <c r="S341" s="16"/>
      <c r="T341" s="16"/>
      <c r="U341" s="16"/>
      <c r="V341" s="16"/>
      <c r="W341" s="16"/>
      <c r="X341" s="16"/>
      <c r="Y341" s="16"/>
      <c r="Z341" s="16"/>
      <c r="AA341" s="13"/>
      <c r="AB341" s="13"/>
      <c r="AC341" s="27"/>
      <c r="AE341" s="12"/>
    </row>
    <row r="342" s="1" customFormat="1" spans="1:31">
      <c r="A342" s="12"/>
      <c r="B342" s="12"/>
      <c r="C342" s="13" t="s">
        <v>704</v>
      </c>
      <c r="D342" s="15">
        <v>200000</v>
      </c>
      <c r="E342" s="15">
        <f t="shared" si="13"/>
        <v>0</v>
      </c>
      <c r="F342" s="15"/>
      <c r="G342" s="15"/>
      <c r="H342" s="15"/>
      <c r="I342" s="15"/>
      <c r="J342" s="15"/>
      <c r="K342" s="15"/>
      <c r="L342" s="15"/>
      <c r="M342" s="15"/>
      <c r="N342" s="15"/>
      <c r="O342" s="16"/>
      <c r="P342" s="16"/>
      <c r="Q342" s="16"/>
      <c r="R342" s="16"/>
      <c r="S342" s="16"/>
      <c r="T342" s="16"/>
      <c r="U342" s="16"/>
      <c r="V342" s="16"/>
      <c r="W342" s="16"/>
      <c r="X342" s="16"/>
      <c r="Y342" s="16"/>
      <c r="Z342" s="16"/>
      <c r="AA342" s="13"/>
      <c r="AB342" s="13"/>
      <c r="AC342" s="27"/>
      <c r="AE342" s="12"/>
    </row>
    <row r="343" s="1" customFormat="1" spans="1:31">
      <c r="A343" s="12"/>
      <c r="B343" s="12"/>
      <c r="C343" s="13" t="s">
        <v>705</v>
      </c>
      <c r="D343" s="15">
        <v>269000</v>
      </c>
      <c r="E343" s="15">
        <f t="shared" si="13"/>
        <v>0</v>
      </c>
      <c r="F343" s="15"/>
      <c r="G343" s="15"/>
      <c r="H343" s="15"/>
      <c r="I343" s="15"/>
      <c r="J343" s="15"/>
      <c r="K343" s="15"/>
      <c r="L343" s="15"/>
      <c r="M343" s="15"/>
      <c r="N343" s="15"/>
      <c r="O343" s="16"/>
      <c r="P343" s="16"/>
      <c r="Q343" s="16"/>
      <c r="R343" s="16"/>
      <c r="S343" s="16"/>
      <c r="T343" s="16"/>
      <c r="U343" s="16"/>
      <c r="V343" s="16"/>
      <c r="W343" s="16"/>
      <c r="X343" s="16"/>
      <c r="Y343" s="16"/>
      <c r="Z343" s="16"/>
      <c r="AA343" s="13"/>
      <c r="AB343" s="13"/>
      <c r="AC343" s="27"/>
      <c r="AE343" s="12"/>
    </row>
    <row r="344" s="1" customFormat="1" ht="37.5" spans="1:31">
      <c r="A344" s="12"/>
      <c r="B344" s="12"/>
      <c r="C344" s="13" t="s">
        <v>706</v>
      </c>
      <c r="D344" s="15">
        <v>651600</v>
      </c>
      <c r="E344" s="15">
        <f t="shared" si="13"/>
        <v>0</v>
      </c>
      <c r="F344" s="15"/>
      <c r="G344" s="15"/>
      <c r="H344" s="15"/>
      <c r="I344" s="15"/>
      <c r="J344" s="15"/>
      <c r="K344" s="15"/>
      <c r="L344" s="15"/>
      <c r="M344" s="15"/>
      <c r="N344" s="15"/>
      <c r="O344" s="16"/>
      <c r="P344" s="16"/>
      <c r="Q344" s="16"/>
      <c r="R344" s="16"/>
      <c r="S344" s="16"/>
      <c r="T344" s="16"/>
      <c r="U344" s="16"/>
      <c r="V344" s="16"/>
      <c r="W344" s="16"/>
      <c r="X344" s="16"/>
      <c r="Y344" s="16"/>
      <c r="Z344" s="16"/>
      <c r="AA344" s="13"/>
      <c r="AB344" s="13"/>
      <c r="AC344" s="27"/>
      <c r="AE344" s="12"/>
    </row>
    <row r="345" s="1" customFormat="1" spans="1:31">
      <c r="A345" s="12"/>
      <c r="B345" s="12"/>
      <c r="C345" s="13" t="s">
        <v>707</v>
      </c>
      <c r="D345" s="15">
        <v>100000</v>
      </c>
      <c r="E345" s="15">
        <f t="shared" si="13"/>
        <v>0</v>
      </c>
      <c r="F345" s="15"/>
      <c r="G345" s="15"/>
      <c r="H345" s="15"/>
      <c r="I345" s="15"/>
      <c r="J345" s="15"/>
      <c r="K345" s="15"/>
      <c r="L345" s="15"/>
      <c r="M345" s="15"/>
      <c r="N345" s="15"/>
      <c r="O345" s="16"/>
      <c r="P345" s="16"/>
      <c r="Q345" s="16"/>
      <c r="R345" s="16"/>
      <c r="S345" s="16"/>
      <c r="T345" s="16"/>
      <c r="U345" s="16"/>
      <c r="V345" s="16"/>
      <c r="W345" s="16"/>
      <c r="X345" s="16"/>
      <c r="Y345" s="16"/>
      <c r="Z345" s="16"/>
      <c r="AA345" s="13"/>
      <c r="AB345" s="13"/>
      <c r="AC345" s="27"/>
      <c r="AE345" s="12"/>
    </row>
    <row r="346" s="1" customFormat="1" spans="1:31">
      <c r="A346" s="12"/>
      <c r="B346" s="12"/>
      <c r="C346" s="13" t="s">
        <v>708</v>
      </c>
      <c r="D346" s="15">
        <v>31686</v>
      </c>
      <c r="E346" s="15">
        <f t="shared" si="13"/>
        <v>0</v>
      </c>
      <c r="F346" s="15"/>
      <c r="G346" s="15"/>
      <c r="H346" s="15"/>
      <c r="I346" s="15"/>
      <c r="J346" s="15"/>
      <c r="K346" s="15"/>
      <c r="L346" s="15"/>
      <c r="M346" s="15"/>
      <c r="N346" s="15"/>
      <c r="O346" s="16"/>
      <c r="P346" s="16"/>
      <c r="Q346" s="16"/>
      <c r="R346" s="16"/>
      <c r="S346" s="16"/>
      <c r="T346" s="16"/>
      <c r="U346" s="16"/>
      <c r="V346" s="16"/>
      <c r="W346" s="16"/>
      <c r="X346" s="16"/>
      <c r="Y346" s="16"/>
      <c r="Z346" s="16"/>
      <c r="AA346" s="13"/>
      <c r="AB346" s="13"/>
      <c r="AC346" s="27"/>
      <c r="AE346" s="12"/>
    </row>
    <row r="347" s="1" customFormat="1" spans="1:31">
      <c r="A347" s="12"/>
      <c r="B347" s="12"/>
      <c r="C347" s="13" t="s">
        <v>709</v>
      </c>
      <c r="D347" s="15">
        <v>474220</v>
      </c>
      <c r="E347" s="15">
        <f t="shared" si="13"/>
        <v>0</v>
      </c>
      <c r="F347" s="15"/>
      <c r="G347" s="15"/>
      <c r="H347" s="15"/>
      <c r="I347" s="15"/>
      <c r="J347" s="15"/>
      <c r="K347" s="15"/>
      <c r="L347" s="15"/>
      <c r="M347" s="15"/>
      <c r="N347" s="15"/>
      <c r="O347" s="16"/>
      <c r="P347" s="16"/>
      <c r="Q347" s="16"/>
      <c r="R347" s="16"/>
      <c r="S347" s="16"/>
      <c r="T347" s="16"/>
      <c r="U347" s="16"/>
      <c r="V347" s="16"/>
      <c r="W347" s="16"/>
      <c r="X347" s="16"/>
      <c r="Y347" s="16"/>
      <c r="Z347" s="16"/>
      <c r="AA347" s="13"/>
      <c r="AB347" s="13"/>
      <c r="AC347" s="27"/>
      <c r="AE347" s="12"/>
    </row>
    <row r="348" s="1" customFormat="1" spans="1:31">
      <c r="A348" s="12"/>
      <c r="B348" s="12"/>
      <c r="C348" s="13" t="s">
        <v>710</v>
      </c>
      <c r="D348" s="15">
        <v>100000</v>
      </c>
      <c r="E348" s="15">
        <f t="shared" si="13"/>
        <v>0</v>
      </c>
      <c r="F348" s="15"/>
      <c r="G348" s="15"/>
      <c r="H348" s="15"/>
      <c r="I348" s="15"/>
      <c r="J348" s="15"/>
      <c r="K348" s="15"/>
      <c r="L348" s="15"/>
      <c r="M348" s="15"/>
      <c r="N348" s="15"/>
      <c r="O348" s="16"/>
      <c r="P348" s="16"/>
      <c r="Q348" s="16"/>
      <c r="R348" s="16"/>
      <c r="S348" s="16"/>
      <c r="T348" s="16"/>
      <c r="U348" s="16"/>
      <c r="V348" s="16"/>
      <c r="W348" s="16"/>
      <c r="X348" s="16"/>
      <c r="Y348" s="16"/>
      <c r="Z348" s="16"/>
      <c r="AA348" s="13"/>
      <c r="AB348" s="13"/>
      <c r="AC348" s="27"/>
      <c r="AE348" s="12"/>
    </row>
    <row r="349" s="1" customFormat="1" spans="1:31">
      <c r="A349" s="12"/>
      <c r="B349" s="12"/>
      <c r="C349" s="13" t="s">
        <v>711</v>
      </c>
      <c r="D349" s="15">
        <v>110000</v>
      </c>
      <c r="E349" s="15">
        <f t="shared" si="13"/>
        <v>0</v>
      </c>
      <c r="F349" s="15"/>
      <c r="G349" s="15"/>
      <c r="H349" s="15"/>
      <c r="I349" s="15"/>
      <c r="J349" s="15"/>
      <c r="K349" s="15"/>
      <c r="L349" s="15"/>
      <c r="M349" s="15"/>
      <c r="N349" s="15"/>
      <c r="O349" s="16"/>
      <c r="P349" s="16"/>
      <c r="Q349" s="16"/>
      <c r="R349" s="16"/>
      <c r="S349" s="16"/>
      <c r="T349" s="16"/>
      <c r="U349" s="16"/>
      <c r="V349" s="16"/>
      <c r="W349" s="16"/>
      <c r="X349" s="16"/>
      <c r="Y349" s="16"/>
      <c r="Z349" s="16"/>
      <c r="AA349" s="13"/>
      <c r="AB349" s="13"/>
      <c r="AC349" s="27"/>
      <c r="AE349" s="12"/>
    </row>
    <row r="350" s="1" customFormat="1" spans="1:31">
      <c r="A350" s="12"/>
      <c r="B350" s="12"/>
      <c r="C350" s="13" t="s">
        <v>301</v>
      </c>
      <c r="D350" s="15">
        <v>1804923</v>
      </c>
      <c r="E350" s="15">
        <f t="shared" si="13"/>
        <v>357065</v>
      </c>
      <c r="F350" s="15"/>
      <c r="G350" s="15">
        <v>357065</v>
      </c>
      <c r="H350" s="15"/>
      <c r="I350" s="15"/>
      <c r="J350" s="15"/>
      <c r="K350" s="15"/>
      <c r="L350" s="15"/>
      <c r="M350" s="15"/>
      <c r="N350" s="15"/>
      <c r="O350" s="16"/>
      <c r="P350" s="16"/>
      <c r="Q350" s="16"/>
      <c r="R350" s="16"/>
      <c r="S350" s="16"/>
      <c r="T350" s="16"/>
      <c r="U350" s="16"/>
      <c r="V350" s="16"/>
      <c r="W350" s="16"/>
      <c r="X350" s="16"/>
      <c r="Y350" s="16"/>
      <c r="Z350" s="16"/>
      <c r="AA350" s="13"/>
      <c r="AB350" s="13"/>
      <c r="AC350" s="27"/>
      <c r="AE350" s="12"/>
    </row>
    <row r="351" s="1" customFormat="1" spans="1:31">
      <c r="A351" s="12"/>
      <c r="B351" s="12"/>
      <c r="C351" s="13" t="s">
        <v>712</v>
      </c>
      <c r="D351" s="15">
        <v>100000</v>
      </c>
      <c r="E351" s="15">
        <f t="shared" si="13"/>
        <v>0</v>
      </c>
      <c r="F351" s="15"/>
      <c r="G351" s="15"/>
      <c r="H351" s="15"/>
      <c r="I351" s="15"/>
      <c r="J351" s="15"/>
      <c r="K351" s="15"/>
      <c r="L351" s="15"/>
      <c r="M351" s="15"/>
      <c r="N351" s="15"/>
      <c r="O351" s="16"/>
      <c r="P351" s="16"/>
      <c r="Q351" s="16"/>
      <c r="R351" s="16"/>
      <c r="S351" s="16"/>
      <c r="T351" s="16"/>
      <c r="U351" s="16"/>
      <c r="V351" s="16"/>
      <c r="W351" s="16"/>
      <c r="X351" s="16"/>
      <c r="Y351" s="16"/>
      <c r="Z351" s="16"/>
      <c r="AA351" s="13"/>
      <c r="AB351" s="13"/>
      <c r="AC351" s="27"/>
      <c r="AE351" s="12"/>
    </row>
    <row r="352" s="1" customFormat="1" ht="37.5" spans="1:31">
      <c r="A352" s="12"/>
      <c r="B352" s="12"/>
      <c r="C352" s="13" t="s">
        <v>585</v>
      </c>
      <c r="D352" s="15">
        <v>3000000</v>
      </c>
      <c r="E352" s="15">
        <f>SUM(G352:I352)</f>
        <v>2000000</v>
      </c>
      <c r="F352" s="19"/>
      <c r="G352" s="15">
        <v>2000000</v>
      </c>
      <c r="H352" s="15"/>
      <c r="I352" s="15"/>
      <c r="J352" s="15"/>
      <c r="K352" s="15"/>
      <c r="L352" s="15"/>
      <c r="M352" s="15"/>
      <c r="N352" s="15"/>
      <c r="O352" s="16"/>
      <c r="P352" s="16"/>
      <c r="Q352" s="16"/>
      <c r="R352" s="16"/>
      <c r="S352" s="16"/>
      <c r="T352" s="16"/>
      <c r="U352" s="16">
        <v>1000000</v>
      </c>
      <c r="V352" s="16"/>
      <c r="W352" s="16"/>
      <c r="X352" s="16"/>
      <c r="Y352" s="16"/>
      <c r="Z352" s="16"/>
      <c r="AA352" s="13" t="s">
        <v>713</v>
      </c>
      <c r="AB352" s="13"/>
      <c r="AC352" s="27">
        <v>2120104</v>
      </c>
      <c r="AD352" s="1">
        <v>30206</v>
      </c>
      <c r="AE352" s="12"/>
    </row>
    <row r="353" s="1" customFormat="1" spans="1:31">
      <c r="A353" s="12"/>
      <c r="B353" s="12"/>
      <c r="C353" s="13" t="s">
        <v>714</v>
      </c>
      <c r="D353" s="15">
        <v>1040000</v>
      </c>
      <c r="E353" s="15">
        <f t="shared" si="13"/>
        <v>0</v>
      </c>
      <c r="F353" s="15"/>
      <c r="G353" s="15"/>
      <c r="H353" s="15"/>
      <c r="I353" s="15"/>
      <c r="J353" s="15"/>
      <c r="K353" s="15"/>
      <c r="L353" s="15"/>
      <c r="M353" s="15"/>
      <c r="N353" s="15"/>
      <c r="O353" s="16"/>
      <c r="P353" s="16"/>
      <c r="Q353" s="16"/>
      <c r="R353" s="16"/>
      <c r="S353" s="16"/>
      <c r="T353" s="16"/>
      <c r="U353" s="16"/>
      <c r="V353" s="16"/>
      <c r="W353" s="16"/>
      <c r="X353" s="16"/>
      <c r="Y353" s="16"/>
      <c r="Z353" s="16"/>
      <c r="AA353" s="13"/>
      <c r="AB353" s="13"/>
      <c r="AC353" s="27"/>
      <c r="AE353" s="12"/>
    </row>
    <row r="354" s="1" customFormat="1" ht="37.5" spans="1:31">
      <c r="A354" s="12" t="s">
        <v>715</v>
      </c>
      <c r="B354" s="12" t="s">
        <v>304</v>
      </c>
      <c r="C354" s="13" t="s">
        <v>305</v>
      </c>
      <c r="D354" s="15">
        <v>500000</v>
      </c>
      <c r="E354" s="15">
        <f t="shared" si="13"/>
        <v>0</v>
      </c>
      <c r="F354" s="15"/>
      <c r="G354" s="15"/>
      <c r="H354" s="15"/>
      <c r="I354" s="15"/>
      <c r="J354" s="15">
        <f>SUM(E354:E356)</f>
        <v>0</v>
      </c>
      <c r="K354" s="15">
        <v>2330547.67</v>
      </c>
      <c r="L354" s="15">
        <v>220000</v>
      </c>
      <c r="M354" s="15">
        <f>SUM(O354:O356)</f>
        <v>0</v>
      </c>
      <c r="N354" s="15">
        <f>SUM(J354:M356)</f>
        <v>2550547.67</v>
      </c>
      <c r="O354" s="16"/>
      <c r="P354" s="16"/>
      <c r="Q354" s="16"/>
      <c r="R354" s="16"/>
      <c r="S354" s="16"/>
      <c r="T354" s="16"/>
      <c r="U354" s="16"/>
      <c r="V354" s="16"/>
      <c r="W354" s="16"/>
      <c r="X354" s="16"/>
      <c r="Y354" s="16"/>
      <c r="Z354" s="16"/>
      <c r="AA354" s="13" t="s">
        <v>716</v>
      </c>
      <c r="AB354" s="13"/>
      <c r="AC354" s="27"/>
      <c r="AE354" s="12" t="s">
        <v>351</v>
      </c>
    </row>
    <row r="355" s="1" customFormat="1" spans="1:31">
      <c r="A355" s="12"/>
      <c r="B355" s="12"/>
      <c r="C355" s="13" t="s">
        <v>717</v>
      </c>
      <c r="D355" s="15">
        <v>50000</v>
      </c>
      <c r="E355" s="15">
        <f t="shared" si="13"/>
        <v>0</v>
      </c>
      <c r="F355" s="15"/>
      <c r="G355" s="15"/>
      <c r="H355" s="15"/>
      <c r="I355" s="15"/>
      <c r="J355" s="15"/>
      <c r="K355" s="15"/>
      <c r="L355" s="15"/>
      <c r="M355" s="15"/>
      <c r="N355" s="15"/>
      <c r="O355" s="16"/>
      <c r="P355" s="16"/>
      <c r="Q355" s="16"/>
      <c r="R355" s="16"/>
      <c r="S355" s="16"/>
      <c r="T355" s="16"/>
      <c r="U355" s="16"/>
      <c r="V355" s="16"/>
      <c r="W355" s="16"/>
      <c r="X355" s="16"/>
      <c r="Y355" s="16"/>
      <c r="Z355" s="16"/>
      <c r="AA355" s="13" t="s">
        <v>718</v>
      </c>
      <c r="AB355" s="13"/>
      <c r="AC355" s="27"/>
      <c r="AE355" s="12"/>
    </row>
    <row r="356" s="1" customFormat="1" spans="1:31">
      <c r="A356" s="12"/>
      <c r="B356" s="12"/>
      <c r="C356" s="13" t="s">
        <v>719</v>
      </c>
      <c r="D356" s="15">
        <v>100000</v>
      </c>
      <c r="E356" s="15">
        <f t="shared" si="13"/>
        <v>0</v>
      </c>
      <c r="F356" s="15"/>
      <c r="G356" s="15"/>
      <c r="H356" s="15"/>
      <c r="I356" s="15"/>
      <c r="J356" s="15"/>
      <c r="K356" s="15"/>
      <c r="L356" s="15"/>
      <c r="M356" s="15"/>
      <c r="N356" s="15"/>
      <c r="O356" s="16"/>
      <c r="P356" s="16"/>
      <c r="Q356" s="16"/>
      <c r="R356" s="16"/>
      <c r="S356" s="16"/>
      <c r="T356" s="16"/>
      <c r="U356" s="16"/>
      <c r="V356" s="16"/>
      <c r="W356" s="16"/>
      <c r="X356" s="16"/>
      <c r="Y356" s="16"/>
      <c r="Z356" s="16"/>
      <c r="AA356" s="13"/>
      <c r="AB356" s="13"/>
      <c r="AC356" s="27"/>
      <c r="AE356" s="12"/>
    </row>
    <row r="357" s="1" customFormat="1" spans="1:31">
      <c r="A357" s="12" t="s">
        <v>720</v>
      </c>
      <c r="B357" s="12" t="s">
        <v>721</v>
      </c>
      <c r="C357" s="16"/>
      <c r="D357" s="15"/>
      <c r="E357" s="15">
        <f t="shared" si="13"/>
        <v>0</v>
      </c>
      <c r="F357" s="15"/>
      <c r="G357" s="15"/>
      <c r="H357" s="15"/>
      <c r="I357" s="15"/>
      <c r="J357" s="15">
        <f>E357</f>
        <v>0</v>
      </c>
      <c r="K357" s="15">
        <v>1116255.34</v>
      </c>
      <c r="L357" s="15">
        <v>100000</v>
      </c>
      <c r="M357" s="15">
        <v>0</v>
      </c>
      <c r="N357" s="15">
        <f>SUM(J357:M357)</f>
        <v>1216255.34</v>
      </c>
      <c r="O357" s="16"/>
      <c r="P357" s="16"/>
      <c r="Q357" s="16"/>
      <c r="R357" s="16"/>
      <c r="S357" s="16"/>
      <c r="T357" s="16"/>
      <c r="U357" s="16"/>
      <c r="V357" s="16"/>
      <c r="W357" s="16"/>
      <c r="X357" s="16"/>
      <c r="Y357" s="16"/>
      <c r="Z357" s="16"/>
      <c r="AA357" s="13"/>
      <c r="AB357" s="13"/>
      <c r="AC357" s="27"/>
      <c r="AE357" s="12" t="s">
        <v>351</v>
      </c>
    </row>
    <row r="358" s="1" customFormat="1" ht="75" spans="1:31">
      <c r="A358" s="40" t="s">
        <v>722</v>
      </c>
      <c r="B358" s="12" t="s">
        <v>308</v>
      </c>
      <c r="C358" s="13" t="s">
        <v>309</v>
      </c>
      <c r="D358" s="15">
        <v>200000</v>
      </c>
      <c r="E358" s="15">
        <f t="shared" si="13"/>
        <v>0</v>
      </c>
      <c r="F358" s="15"/>
      <c r="G358" s="15"/>
      <c r="H358" s="15"/>
      <c r="I358" s="15"/>
      <c r="J358" s="15">
        <f>SUM(E358:E359)</f>
        <v>0</v>
      </c>
      <c r="K358" s="15">
        <v>2643682.8</v>
      </c>
      <c r="L358" s="15">
        <v>320000</v>
      </c>
      <c r="M358" s="15">
        <f>SUM(O358:O359)</f>
        <v>0</v>
      </c>
      <c r="N358" s="15">
        <f>SUM(J358:M359)</f>
        <v>2963682.8</v>
      </c>
      <c r="O358" s="16"/>
      <c r="P358" s="16"/>
      <c r="Q358" s="16"/>
      <c r="R358" s="16"/>
      <c r="S358" s="16"/>
      <c r="T358" s="16"/>
      <c r="U358" s="16"/>
      <c r="V358" s="16"/>
      <c r="W358" s="16"/>
      <c r="X358" s="16"/>
      <c r="Y358" s="16"/>
      <c r="Z358" s="16"/>
      <c r="AA358" s="13" t="s">
        <v>310</v>
      </c>
      <c r="AB358" s="13"/>
      <c r="AC358" s="27"/>
      <c r="AE358" s="12" t="s">
        <v>723</v>
      </c>
    </row>
    <row r="359" s="1" customFormat="1" ht="37.5" spans="1:31">
      <c r="A359" s="42"/>
      <c r="B359" s="12"/>
      <c r="C359" s="13" t="s">
        <v>311</v>
      </c>
      <c r="D359" s="15">
        <v>200000</v>
      </c>
      <c r="E359" s="15">
        <f t="shared" si="13"/>
        <v>0</v>
      </c>
      <c r="F359" s="15"/>
      <c r="G359" s="15"/>
      <c r="H359" s="15"/>
      <c r="I359" s="15"/>
      <c r="J359" s="15"/>
      <c r="K359" s="15"/>
      <c r="L359" s="15"/>
      <c r="M359" s="15"/>
      <c r="N359" s="15"/>
      <c r="O359" s="16"/>
      <c r="P359" s="16"/>
      <c r="Q359" s="16"/>
      <c r="R359" s="16"/>
      <c r="S359" s="16"/>
      <c r="T359" s="16"/>
      <c r="U359" s="16"/>
      <c r="V359" s="16"/>
      <c r="W359" s="16"/>
      <c r="X359" s="16"/>
      <c r="Y359" s="16"/>
      <c r="Z359" s="16"/>
      <c r="AA359" s="13" t="s">
        <v>312</v>
      </c>
      <c r="AB359" s="13"/>
      <c r="AC359" s="27"/>
      <c r="AE359" s="12"/>
    </row>
    <row r="360" ht="318.75" spans="1:31">
      <c r="A360" s="12" t="s">
        <v>724</v>
      </c>
      <c r="B360" s="12" t="s">
        <v>725</v>
      </c>
      <c r="C360" s="13" t="s">
        <v>726</v>
      </c>
      <c r="D360" s="15">
        <v>1465648</v>
      </c>
      <c r="E360" s="15">
        <v>480000</v>
      </c>
      <c r="F360" s="15"/>
      <c r="G360" s="15">
        <v>480000</v>
      </c>
      <c r="H360" s="15"/>
      <c r="I360" s="15"/>
      <c r="J360" s="15">
        <f>E360</f>
        <v>480000</v>
      </c>
      <c r="K360" s="15">
        <v>0</v>
      </c>
      <c r="L360" s="15">
        <v>0</v>
      </c>
      <c r="M360" s="15">
        <v>0</v>
      </c>
      <c r="N360" s="15">
        <f>SUM(J360:M360)</f>
        <v>480000</v>
      </c>
      <c r="O360" s="16"/>
      <c r="P360" s="16"/>
      <c r="Q360" s="16"/>
      <c r="R360" s="16"/>
      <c r="S360" s="16"/>
      <c r="T360" s="16"/>
      <c r="U360" s="16"/>
      <c r="V360" s="16"/>
      <c r="W360" s="16"/>
      <c r="X360" s="16"/>
      <c r="Y360" s="16"/>
      <c r="Z360" s="16"/>
      <c r="AA360" s="13" t="s">
        <v>727</v>
      </c>
      <c r="AB360" s="13"/>
      <c r="AC360" s="27"/>
      <c r="AE360" s="12" t="s">
        <v>360</v>
      </c>
    </row>
    <row r="361" s="1" customFormat="1" spans="1:31">
      <c r="A361" s="16">
        <v>52</v>
      </c>
      <c r="B361" s="16" t="s">
        <v>728</v>
      </c>
      <c r="C361" s="13" t="s">
        <v>729</v>
      </c>
      <c r="D361" s="15">
        <v>224721.6</v>
      </c>
      <c r="E361" s="15">
        <f t="shared" ref="E361:E370" si="14">SUM(G361:I361)</f>
        <v>224721.6</v>
      </c>
      <c r="F361" s="22"/>
      <c r="G361" s="15">
        <v>224721.6</v>
      </c>
      <c r="H361" s="15"/>
      <c r="I361" s="15"/>
      <c r="J361" s="16">
        <f>SUM(E361:E366)</f>
        <v>598721.6</v>
      </c>
      <c r="K361" s="15">
        <v>16005584.85</v>
      </c>
      <c r="L361" s="15">
        <v>2193454</v>
      </c>
      <c r="M361" s="15">
        <v>198000</v>
      </c>
      <c r="N361" s="15">
        <f>SUM(J361:M366)</f>
        <v>18995760.45</v>
      </c>
      <c r="O361" s="16"/>
      <c r="P361" s="16"/>
      <c r="Q361" s="16"/>
      <c r="R361" s="16"/>
      <c r="S361" s="16"/>
      <c r="T361" s="16"/>
      <c r="U361" s="16">
        <f>51860.4</f>
        <v>51860.4</v>
      </c>
      <c r="V361" s="16"/>
      <c r="W361" s="16"/>
      <c r="X361" s="16"/>
      <c r="Y361" s="16"/>
      <c r="Z361" s="16"/>
      <c r="AA361" s="13"/>
      <c r="AB361" s="13"/>
      <c r="AC361" s="27">
        <v>2120102</v>
      </c>
      <c r="AD361" s="1">
        <v>30226</v>
      </c>
      <c r="AE361" s="56">
        <v>21201</v>
      </c>
    </row>
    <row r="362" s="1" customFormat="1" spans="1:31">
      <c r="A362" s="16"/>
      <c r="B362" s="16"/>
      <c r="C362" s="13" t="s">
        <v>730</v>
      </c>
      <c r="D362" s="15">
        <v>53400</v>
      </c>
      <c r="E362" s="15">
        <f t="shared" si="14"/>
        <v>53400</v>
      </c>
      <c r="F362" s="22"/>
      <c r="G362" s="15">
        <v>53400</v>
      </c>
      <c r="H362" s="15"/>
      <c r="I362" s="15"/>
      <c r="J362" s="16"/>
      <c r="K362" s="15"/>
      <c r="L362" s="15"/>
      <c r="M362" s="15"/>
      <c r="N362" s="15"/>
      <c r="O362" s="16"/>
      <c r="P362" s="16"/>
      <c r="Q362" s="16"/>
      <c r="R362" s="16"/>
      <c r="S362" s="16"/>
      <c r="T362" s="16"/>
      <c r="U362" s="16"/>
      <c r="V362" s="16"/>
      <c r="W362" s="16"/>
      <c r="X362" s="16"/>
      <c r="Y362" s="16"/>
      <c r="Z362" s="16"/>
      <c r="AA362" s="13"/>
      <c r="AB362" s="45"/>
      <c r="AC362" s="27">
        <v>2120102</v>
      </c>
      <c r="AD362" s="1">
        <v>30226</v>
      </c>
      <c r="AE362" s="56">
        <v>21201</v>
      </c>
    </row>
    <row r="363" s="1" customFormat="1" spans="1:31">
      <c r="A363" s="16"/>
      <c r="B363" s="16"/>
      <c r="C363" s="16" t="s">
        <v>731</v>
      </c>
      <c r="D363" s="15">
        <v>60000</v>
      </c>
      <c r="E363" s="15">
        <f t="shared" si="14"/>
        <v>0</v>
      </c>
      <c r="F363" s="22"/>
      <c r="G363" s="15"/>
      <c r="H363" s="15"/>
      <c r="I363" s="15"/>
      <c r="J363" s="16"/>
      <c r="K363" s="15"/>
      <c r="L363" s="15"/>
      <c r="M363" s="15"/>
      <c r="N363" s="15"/>
      <c r="O363" s="16"/>
      <c r="P363" s="16"/>
      <c r="Q363" s="16"/>
      <c r="R363" s="16"/>
      <c r="S363" s="16"/>
      <c r="T363" s="16"/>
      <c r="U363" s="16"/>
      <c r="V363" s="16"/>
      <c r="W363" s="16"/>
      <c r="X363" s="16"/>
      <c r="Y363" s="16"/>
      <c r="Z363" s="16"/>
      <c r="AA363" s="13"/>
      <c r="AB363" s="38"/>
      <c r="AC363" s="27"/>
      <c r="AE363" s="56">
        <v>21201</v>
      </c>
    </row>
    <row r="364" s="1" customFormat="1" spans="1:31">
      <c r="A364" s="16"/>
      <c r="B364" s="16"/>
      <c r="C364" s="16" t="s">
        <v>732</v>
      </c>
      <c r="D364" s="15"/>
      <c r="E364" s="15">
        <f t="shared" si="14"/>
        <v>200000</v>
      </c>
      <c r="F364" s="22"/>
      <c r="G364" s="15"/>
      <c r="H364" s="15">
        <v>200000</v>
      </c>
      <c r="I364" s="15"/>
      <c r="J364" s="16"/>
      <c r="K364" s="15"/>
      <c r="L364" s="15"/>
      <c r="M364" s="15"/>
      <c r="N364" s="15"/>
      <c r="O364" s="16"/>
      <c r="P364" s="16"/>
      <c r="Q364" s="16"/>
      <c r="R364" s="16"/>
      <c r="S364" s="16"/>
      <c r="T364" s="16"/>
      <c r="U364" s="16"/>
      <c r="V364" s="16"/>
      <c r="W364" s="16"/>
      <c r="X364" s="16"/>
      <c r="Y364" s="16"/>
      <c r="Z364" s="16"/>
      <c r="AA364" s="13"/>
      <c r="AB364" s="38"/>
      <c r="AC364" s="27">
        <v>2120102</v>
      </c>
      <c r="AD364" s="1">
        <v>30901</v>
      </c>
      <c r="AE364" s="56">
        <v>21201</v>
      </c>
    </row>
    <row r="365" s="1" customFormat="1" spans="1:31">
      <c r="A365" s="16"/>
      <c r="B365" s="16"/>
      <c r="C365" s="16" t="s">
        <v>733</v>
      </c>
      <c r="D365" s="15">
        <v>18000</v>
      </c>
      <c r="E365" s="15">
        <f t="shared" si="14"/>
        <v>0</v>
      </c>
      <c r="F365" s="22"/>
      <c r="G365" s="15"/>
      <c r="H365" s="15"/>
      <c r="I365" s="15"/>
      <c r="J365" s="16"/>
      <c r="K365" s="15"/>
      <c r="L365" s="15"/>
      <c r="M365" s="15"/>
      <c r="N365" s="15"/>
      <c r="O365" s="16"/>
      <c r="P365" s="16"/>
      <c r="Q365" s="16"/>
      <c r="R365" s="16"/>
      <c r="S365" s="16"/>
      <c r="T365" s="16"/>
      <c r="U365" s="16"/>
      <c r="V365" s="16"/>
      <c r="W365" s="16"/>
      <c r="X365" s="16"/>
      <c r="Y365" s="16"/>
      <c r="Z365" s="16"/>
      <c r="AA365" s="13"/>
      <c r="AB365" s="38"/>
      <c r="AC365" s="27"/>
      <c r="AE365" s="56">
        <v>21201</v>
      </c>
    </row>
    <row r="366" s="1" customFormat="1" spans="1:31">
      <c r="A366" s="16"/>
      <c r="B366" s="16"/>
      <c r="C366" s="16" t="s">
        <v>734</v>
      </c>
      <c r="D366" s="15"/>
      <c r="E366" s="15">
        <f t="shared" si="14"/>
        <v>120600</v>
      </c>
      <c r="F366" s="22"/>
      <c r="G366" s="15"/>
      <c r="H366" s="15">
        <v>82700</v>
      </c>
      <c r="I366" s="15">
        <v>37900</v>
      </c>
      <c r="J366" s="16"/>
      <c r="K366" s="15"/>
      <c r="L366" s="15"/>
      <c r="M366" s="15"/>
      <c r="N366" s="15"/>
      <c r="O366" s="16"/>
      <c r="P366" s="16"/>
      <c r="Q366" s="16"/>
      <c r="R366" s="16"/>
      <c r="S366" s="16"/>
      <c r="T366" s="16"/>
      <c r="U366" s="16"/>
      <c r="V366" s="16"/>
      <c r="W366" s="16"/>
      <c r="X366" s="16"/>
      <c r="Y366" s="16"/>
      <c r="Z366" s="16"/>
      <c r="AA366" s="13" t="s">
        <v>363</v>
      </c>
      <c r="AB366" s="38"/>
      <c r="AC366" s="27">
        <v>2120102</v>
      </c>
      <c r="AD366" s="1">
        <v>30201</v>
      </c>
      <c r="AE366" s="56">
        <v>21201</v>
      </c>
    </row>
    <row r="367" s="1" customFormat="1" spans="1:31">
      <c r="A367" s="53">
        <v>53</v>
      </c>
      <c r="B367" s="16" t="s">
        <v>319</v>
      </c>
      <c r="C367" s="13" t="s">
        <v>730</v>
      </c>
      <c r="D367" s="15">
        <v>10560</v>
      </c>
      <c r="E367" s="15">
        <f t="shared" si="14"/>
        <v>10560</v>
      </c>
      <c r="F367" s="22"/>
      <c r="G367" s="15">
        <v>10560</v>
      </c>
      <c r="H367" s="15"/>
      <c r="I367" s="15"/>
      <c r="J367" s="16">
        <f>SUM(E367:E369)</f>
        <v>473631.2</v>
      </c>
      <c r="K367" s="15">
        <v>15316672.36</v>
      </c>
      <c r="L367" s="15">
        <v>2052826</v>
      </c>
      <c r="M367" s="15">
        <v>205200</v>
      </c>
      <c r="N367" s="15">
        <f>SUM(J367:M369)</f>
        <v>18048329.56</v>
      </c>
      <c r="O367" s="16"/>
      <c r="P367" s="16"/>
      <c r="Q367" s="16"/>
      <c r="R367" s="16"/>
      <c r="S367" s="16"/>
      <c r="T367" s="16"/>
      <c r="U367" s="16"/>
      <c r="V367" s="16"/>
      <c r="W367" s="16"/>
      <c r="X367" s="16"/>
      <c r="Y367" s="16"/>
      <c r="Z367" s="16"/>
      <c r="AA367" s="13"/>
      <c r="AB367" s="38"/>
      <c r="AC367" s="27">
        <v>2120102</v>
      </c>
      <c r="AD367" s="1">
        <v>30226</v>
      </c>
      <c r="AE367" s="56">
        <v>21201</v>
      </c>
    </row>
    <row r="368" s="1" customFormat="1" spans="1:31">
      <c r="A368" s="54"/>
      <c r="B368" s="16"/>
      <c r="C368" s="16" t="s">
        <v>732</v>
      </c>
      <c r="D368" s="15"/>
      <c r="E368" s="15">
        <f t="shared" si="14"/>
        <v>200000</v>
      </c>
      <c r="F368" s="22"/>
      <c r="G368" s="15"/>
      <c r="H368" s="15">
        <v>200000</v>
      </c>
      <c r="I368" s="15"/>
      <c r="J368" s="16"/>
      <c r="K368" s="15"/>
      <c r="L368" s="15"/>
      <c r="M368" s="15"/>
      <c r="N368" s="15"/>
      <c r="O368" s="16"/>
      <c r="P368" s="16"/>
      <c r="Q368" s="16"/>
      <c r="R368" s="16"/>
      <c r="S368" s="16"/>
      <c r="T368" s="16"/>
      <c r="U368" s="16"/>
      <c r="V368" s="16"/>
      <c r="W368" s="16"/>
      <c r="X368" s="16"/>
      <c r="Y368" s="16"/>
      <c r="Z368" s="16"/>
      <c r="AA368" s="13"/>
      <c r="AB368" s="38"/>
      <c r="AC368" s="27">
        <v>2120102</v>
      </c>
      <c r="AD368" s="1">
        <v>30901</v>
      </c>
      <c r="AE368" s="56">
        <v>21201</v>
      </c>
    </row>
    <row r="369" s="1" customFormat="1" spans="1:31">
      <c r="A369" s="55"/>
      <c r="B369" s="16"/>
      <c r="C369" s="13" t="s">
        <v>729</v>
      </c>
      <c r="D369" s="15">
        <v>270871.2</v>
      </c>
      <c r="E369" s="15">
        <f t="shared" si="14"/>
        <v>263071.2</v>
      </c>
      <c r="F369" s="22"/>
      <c r="G369" s="15">
        <v>263071.2</v>
      </c>
      <c r="H369" s="15"/>
      <c r="I369" s="15"/>
      <c r="J369" s="16"/>
      <c r="K369" s="15"/>
      <c r="L369" s="15"/>
      <c r="M369" s="15"/>
      <c r="N369" s="15"/>
      <c r="O369" s="16"/>
      <c r="P369" s="16"/>
      <c r="Q369" s="16"/>
      <c r="R369" s="16"/>
      <c r="S369" s="16"/>
      <c r="T369" s="16"/>
      <c r="U369" s="16"/>
      <c r="V369" s="16"/>
      <c r="W369" s="16"/>
      <c r="X369" s="16"/>
      <c r="Y369" s="16"/>
      <c r="Z369" s="16"/>
      <c r="AA369" s="13"/>
      <c r="AB369" s="38"/>
      <c r="AC369" s="27">
        <v>2120102</v>
      </c>
      <c r="AD369" s="1">
        <v>30226</v>
      </c>
      <c r="AE369" s="56">
        <v>21201</v>
      </c>
    </row>
    <row r="370" s="1" customFormat="1" spans="1:31">
      <c r="A370" s="54">
        <v>54</v>
      </c>
      <c r="B370" s="53" t="s">
        <v>735</v>
      </c>
      <c r="C370" s="16" t="s">
        <v>732</v>
      </c>
      <c r="D370" s="15"/>
      <c r="E370" s="15">
        <f t="shared" si="14"/>
        <v>200000</v>
      </c>
      <c r="F370" s="22"/>
      <c r="G370" s="15"/>
      <c r="H370" s="15">
        <v>200000</v>
      </c>
      <c r="I370" s="15"/>
      <c r="J370" s="53">
        <f>SUM(E370:E372)</f>
        <v>273568.4</v>
      </c>
      <c r="K370" s="47">
        <v>14001077.89</v>
      </c>
      <c r="L370" s="47">
        <v>1817983</v>
      </c>
      <c r="M370" s="47">
        <v>176400</v>
      </c>
      <c r="N370" s="47">
        <f>SUM(J370:M372)</f>
        <v>16269029.29</v>
      </c>
      <c r="O370" s="16"/>
      <c r="P370" s="16"/>
      <c r="Q370" s="16"/>
      <c r="R370" s="16"/>
      <c r="S370" s="16"/>
      <c r="T370" s="16"/>
      <c r="U370" s="16"/>
      <c r="V370" s="16"/>
      <c r="W370" s="16"/>
      <c r="X370" s="16"/>
      <c r="Y370" s="16"/>
      <c r="Z370" s="16"/>
      <c r="AA370" s="13"/>
      <c r="AB370" s="38"/>
      <c r="AC370" s="27">
        <v>2120102</v>
      </c>
      <c r="AD370" s="1">
        <v>30901</v>
      </c>
      <c r="AE370" s="56">
        <v>21201</v>
      </c>
    </row>
    <row r="371" s="1" customFormat="1" spans="1:31">
      <c r="A371" s="54"/>
      <c r="B371" s="54"/>
      <c r="C371" s="16" t="s">
        <v>730</v>
      </c>
      <c r="D371" s="15">
        <v>14868</v>
      </c>
      <c r="E371" s="15">
        <v>14868</v>
      </c>
      <c r="F371" s="22">
        <v>14868</v>
      </c>
      <c r="G371" s="15"/>
      <c r="H371" s="15"/>
      <c r="I371" s="15"/>
      <c r="J371" s="54"/>
      <c r="K371" s="48"/>
      <c r="L371" s="48"/>
      <c r="M371" s="48"/>
      <c r="N371" s="48"/>
      <c r="O371" s="16"/>
      <c r="P371" s="16"/>
      <c r="Q371" s="16"/>
      <c r="R371" s="16"/>
      <c r="S371" s="16"/>
      <c r="T371" s="16"/>
      <c r="U371" s="16"/>
      <c r="V371" s="16"/>
      <c r="W371" s="16"/>
      <c r="X371" s="16"/>
      <c r="Y371" s="16"/>
      <c r="Z371" s="16"/>
      <c r="AA371" s="13"/>
      <c r="AB371" s="38"/>
      <c r="AC371" s="27"/>
      <c r="AE371" s="56"/>
    </row>
    <row r="372" s="1" customFormat="1" spans="1:31">
      <c r="A372" s="55"/>
      <c r="B372" s="55"/>
      <c r="C372" s="13" t="s">
        <v>729</v>
      </c>
      <c r="D372" s="15">
        <v>59780.4</v>
      </c>
      <c r="E372" s="15">
        <f t="shared" ref="E372:E393" si="15">SUM(G372:I372)</f>
        <v>58700.4</v>
      </c>
      <c r="F372" s="22"/>
      <c r="G372" s="15">
        <v>58700.4</v>
      </c>
      <c r="H372" s="15"/>
      <c r="I372" s="15"/>
      <c r="J372" s="55"/>
      <c r="K372" s="49"/>
      <c r="L372" s="49"/>
      <c r="M372" s="49"/>
      <c r="N372" s="49"/>
      <c r="O372" s="16"/>
      <c r="P372" s="16"/>
      <c r="Q372" s="16"/>
      <c r="R372" s="16"/>
      <c r="S372" s="16"/>
      <c r="T372" s="16"/>
      <c r="U372" s="16"/>
      <c r="V372" s="16"/>
      <c r="W372" s="16"/>
      <c r="X372" s="16"/>
      <c r="Y372" s="16"/>
      <c r="Z372" s="16"/>
      <c r="AA372" s="13"/>
      <c r="AB372" s="38"/>
      <c r="AC372" s="27">
        <v>2120102</v>
      </c>
      <c r="AD372" s="1">
        <v>30226</v>
      </c>
      <c r="AE372" s="56">
        <v>21201</v>
      </c>
    </row>
    <row r="373" s="1" customFormat="1" spans="1:31">
      <c r="A373" s="54">
        <v>55</v>
      </c>
      <c r="B373" s="54" t="s">
        <v>736</v>
      </c>
      <c r="C373" s="16" t="s">
        <v>732</v>
      </c>
      <c r="D373" s="15"/>
      <c r="E373" s="15">
        <f t="shared" si="15"/>
        <v>200000</v>
      </c>
      <c r="F373" s="22"/>
      <c r="G373" s="15"/>
      <c r="H373" s="15">
        <v>200000</v>
      </c>
      <c r="I373" s="15"/>
      <c r="J373" s="53">
        <f>SUM(E373:E374)</f>
        <v>373157.6</v>
      </c>
      <c r="K373" s="47">
        <v>9305685.15</v>
      </c>
      <c r="L373" s="47">
        <v>1230942</v>
      </c>
      <c r="M373" s="47">
        <v>144000</v>
      </c>
      <c r="N373" s="47">
        <f>SUM(J373:M374)</f>
        <v>11053784.75</v>
      </c>
      <c r="O373" s="16"/>
      <c r="P373" s="16"/>
      <c r="Q373" s="16"/>
      <c r="R373" s="16"/>
      <c r="S373" s="16"/>
      <c r="T373" s="16"/>
      <c r="U373" s="16"/>
      <c r="V373" s="16"/>
      <c r="W373" s="16"/>
      <c r="X373" s="16"/>
      <c r="Y373" s="16"/>
      <c r="Z373" s="16"/>
      <c r="AA373" s="13"/>
      <c r="AB373" s="38"/>
      <c r="AC373" s="27">
        <v>2120102</v>
      </c>
      <c r="AD373" s="1">
        <v>30901</v>
      </c>
      <c r="AE373" s="56">
        <v>21201</v>
      </c>
    </row>
    <row r="374" s="1" customFormat="1" spans="1:31">
      <c r="A374" s="55"/>
      <c r="B374" s="55"/>
      <c r="C374" s="13" t="s">
        <v>729</v>
      </c>
      <c r="D374" s="15">
        <v>173157.6</v>
      </c>
      <c r="E374" s="15">
        <f t="shared" si="15"/>
        <v>173157.6</v>
      </c>
      <c r="F374" s="22"/>
      <c r="G374" s="15">
        <v>173157.6</v>
      </c>
      <c r="H374" s="15"/>
      <c r="I374" s="15"/>
      <c r="J374" s="55"/>
      <c r="K374" s="49"/>
      <c r="L374" s="49"/>
      <c r="M374" s="49"/>
      <c r="N374" s="49"/>
      <c r="O374" s="16"/>
      <c r="P374" s="16"/>
      <c r="Q374" s="16"/>
      <c r="R374" s="16"/>
      <c r="S374" s="16"/>
      <c r="T374" s="16"/>
      <c r="U374" s="16">
        <f>86578.8</f>
        <v>86578.8</v>
      </c>
      <c r="V374" s="16"/>
      <c r="W374" s="16"/>
      <c r="X374" s="16"/>
      <c r="Y374" s="16"/>
      <c r="Z374" s="16"/>
      <c r="AA374" s="13"/>
      <c r="AB374" s="38"/>
      <c r="AC374" s="27">
        <v>2120102</v>
      </c>
      <c r="AD374" s="1">
        <v>30226</v>
      </c>
      <c r="AE374" s="56">
        <v>21201</v>
      </c>
    </row>
    <row r="375" s="1" customFormat="1" spans="1:31">
      <c r="A375" s="53">
        <v>56</v>
      </c>
      <c r="B375" s="16" t="s">
        <v>737</v>
      </c>
      <c r="C375" s="13" t="s">
        <v>730</v>
      </c>
      <c r="D375" s="15">
        <v>80743.2</v>
      </c>
      <c r="E375" s="15">
        <f t="shared" si="15"/>
        <v>80743.2</v>
      </c>
      <c r="F375" s="22"/>
      <c r="G375" s="15">
        <v>80743.2</v>
      </c>
      <c r="H375" s="15"/>
      <c r="I375" s="15"/>
      <c r="J375" s="16">
        <f>SUM(E375:E377)</f>
        <v>288183.2</v>
      </c>
      <c r="K375" s="15">
        <v>10465740.67</v>
      </c>
      <c r="L375" s="15">
        <v>1341256</v>
      </c>
      <c r="M375" s="15">
        <v>162000</v>
      </c>
      <c r="N375" s="15">
        <f>SUM(J375:M377)</f>
        <v>12257179.87</v>
      </c>
      <c r="O375" s="16"/>
      <c r="P375" s="16"/>
      <c r="Q375" s="16"/>
      <c r="R375" s="16"/>
      <c r="S375" s="16"/>
      <c r="T375" s="16"/>
      <c r="U375" s="16"/>
      <c r="V375" s="16"/>
      <c r="W375" s="16"/>
      <c r="X375" s="16"/>
      <c r="Y375" s="16"/>
      <c r="Z375" s="16"/>
      <c r="AA375" s="13"/>
      <c r="AB375" s="38"/>
      <c r="AC375" s="27">
        <v>2120102</v>
      </c>
      <c r="AD375" s="1">
        <v>30226</v>
      </c>
      <c r="AE375" s="56">
        <v>21201</v>
      </c>
    </row>
    <row r="376" s="1" customFormat="1" spans="1:31">
      <c r="A376" s="54"/>
      <c r="B376" s="16"/>
      <c r="C376" s="16" t="s">
        <v>732</v>
      </c>
      <c r="D376" s="15"/>
      <c r="E376" s="15">
        <f t="shared" si="15"/>
        <v>200000</v>
      </c>
      <c r="F376" s="22"/>
      <c r="G376" s="15"/>
      <c r="H376" s="15">
        <v>200000</v>
      </c>
      <c r="I376" s="15"/>
      <c r="J376" s="16"/>
      <c r="K376" s="15"/>
      <c r="L376" s="15"/>
      <c r="M376" s="15"/>
      <c r="N376" s="15"/>
      <c r="O376" s="16"/>
      <c r="P376" s="16"/>
      <c r="Q376" s="16"/>
      <c r="R376" s="16"/>
      <c r="S376" s="16"/>
      <c r="T376" s="16"/>
      <c r="U376" s="16"/>
      <c r="V376" s="16"/>
      <c r="W376" s="16"/>
      <c r="X376" s="16"/>
      <c r="Y376" s="16"/>
      <c r="Z376" s="16"/>
      <c r="AA376" s="13"/>
      <c r="AB376" s="38"/>
      <c r="AC376" s="27">
        <v>2120102</v>
      </c>
      <c r="AD376" s="1">
        <v>30901</v>
      </c>
      <c r="AE376" s="56">
        <v>21201</v>
      </c>
    </row>
    <row r="377" s="1" customFormat="1" spans="1:31">
      <c r="A377" s="55"/>
      <c r="B377" s="16"/>
      <c r="C377" s="13" t="s">
        <v>729</v>
      </c>
      <c r="D377" s="15">
        <v>7440</v>
      </c>
      <c r="E377" s="15">
        <f t="shared" si="15"/>
        <v>7440</v>
      </c>
      <c r="F377" s="22"/>
      <c r="G377" s="15">
        <v>7440</v>
      </c>
      <c r="H377" s="15"/>
      <c r="I377" s="15"/>
      <c r="J377" s="16"/>
      <c r="K377" s="15"/>
      <c r="L377" s="15"/>
      <c r="M377" s="15"/>
      <c r="N377" s="15"/>
      <c r="O377" s="16"/>
      <c r="P377" s="16"/>
      <c r="Q377" s="16"/>
      <c r="R377" s="16"/>
      <c r="S377" s="16"/>
      <c r="T377" s="16"/>
      <c r="U377" s="16"/>
      <c r="V377" s="16"/>
      <c r="W377" s="16"/>
      <c r="X377" s="16"/>
      <c r="Y377" s="16"/>
      <c r="Z377" s="16"/>
      <c r="AA377" s="13"/>
      <c r="AB377" s="38"/>
      <c r="AC377" s="27">
        <v>2120102</v>
      </c>
      <c r="AD377" s="1">
        <v>30226</v>
      </c>
      <c r="AE377" s="56">
        <v>21201</v>
      </c>
    </row>
    <row r="378" s="1" customFormat="1" spans="1:31">
      <c r="A378" s="54">
        <v>57</v>
      </c>
      <c r="B378" s="53" t="s">
        <v>738</v>
      </c>
      <c r="C378" s="16" t="s">
        <v>732</v>
      </c>
      <c r="D378" s="15"/>
      <c r="E378" s="15">
        <f t="shared" si="15"/>
        <v>200000</v>
      </c>
      <c r="F378" s="22"/>
      <c r="G378" s="15"/>
      <c r="H378" s="15">
        <v>200000</v>
      </c>
      <c r="I378" s="15"/>
      <c r="J378" s="53">
        <f>SUM(E378:E379)</f>
        <v>239247.2</v>
      </c>
      <c r="K378" s="47">
        <v>11930647.23</v>
      </c>
      <c r="L378" s="47">
        <v>1658297</v>
      </c>
      <c r="M378" s="47">
        <v>118800</v>
      </c>
      <c r="N378" s="47">
        <f t="shared" ref="N378:N382" si="16">SUM(J378:M379)</f>
        <v>13946991.43</v>
      </c>
      <c r="O378" s="16"/>
      <c r="P378" s="16"/>
      <c r="Q378" s="16"/>
      <c r="R378" s="16"/>
      <c r="S378" s="16"/>
      <c r="T378" s="16"/>
      <c r="U378" s="16"/>
      <c r="V378" s="16"/>
      <c r="W378" s="16"/>
      <c r="X378" s="16"/>
      <c r="Y378" s="16"/>
      <c r="Z378" s="16"/>
      <c r="AA378" s="13"/>
      <c r="AB378" s="38"/>
      <c r="AC378" s="27">
        <v>2120102</v>
      </c>
      <c r="AD378" s="1">
        <v>30901</v>
      </c>
      <c r="AE378" s="56">
        <v>21201</v>
      </c>
    </row>
    <row r="379" s="1" customFormat="1" spans="1:31">
      <c r="A379" s="55"/>
      <c r="B379" s="55"/>
      <c r="C379" s="13" t="s">
        <v>729</v>
      </c>
      <c r="D379" s="15">
        <v>39247.2</v>
      </c>
      <c r="E379" s="15">
        <f t="shared" si="15"/>
        <v>39247.2</v>
      </c>
      <c r="F379" s="22"/>
      <c r="G379" s="15">
        <v>39247.2</v>
      </c>
      <c r="H379" s="15"/>
      <c r="I379" s="15"/>
      <c r="J379" s="55"/>
      <c r="K379" s="49"/>
      <c r="L379" s="49"/>
      <c r="M379" s="49"/>
      <c r="N379" s="49"/>
      <c r="O379" s="16"/>
      <c r="P379" s="16"/>
      <c r="Q379" s="16"/>
      <c r="R379" s="16"/>
      <c r="S379" s="16"/>
      <c r="T379" s="16"/>
      <c r="U379" s="16"/>
      <c r="V379" s="16"/>
      <c r="W379" s="16"/>
      <c r="X379" s="16"/>
      <c r="Y379" s="16"/>
      <c r="Z379" s="16"/>
      <c r="AA379" s="13"/>
      <c r="AB379" s="38"/>
      <c r="AC379" s="27">
        <v>2120102</v>
      </c>
      <c r="AD379" s="1">
        <v>30226</v>
      </c>
      <c r="AE379" s="56">
        <v>21201</v>
      </c>
    </row>
    <row r="380" s="1" customFormat="1" spans="1:31">
      <c r="A380" s="54">
        <v>58</v>
      </c>
      <c r="B380" s="54" t="s">
        <v>739</v>
      </c>
      <c r="C380" s="16" t="s">
        <v>732</v>
      </c>
      <c r="D380" s="15"/>
      <c r="E380" s="15">
        <f t="shared" si="15"/>
        <v>200000</v>
      </c>
      <c r="F380" s="22"/>
      <c r="G380" s="15"/>
      <c r="H380" s="15">
        <v>200000</v>
      </c>
      <c r="I380" s="15"/>
      <c r="J380" s="53">
        <f>SUM(E380:E381)</f>
        <v>344369.36</v>
      </c>
      <c r="K380" s="47">
        <v>8354733.45</v>
      </c>
      <c r="L380" s="47">
        <v>810314</v>
      </c>
      <c r="M380" s="47">
        <v>384000</v>
      </c>
      <c r="N380" s="47">
        <f t="shared" si="16"/>
        <v>9893416.81</v>
      </c>
      <c r="O380" s="16"/>
      <c r="P380" s="16"/>
      <c r="Q380" s="16"/>
      <c r="R380" s="16"/>
      <c r="S380" s="16"/>
      <c r="T380" s="16"/>
      <c r="U380" s="16"/>
      <c r="V380" s="16"/>
      <c r="W380" s="16"/>
      <c r="X380" s="16"/>
      <c r="Y380" s="16"/>
      <c r="Z380" s="16"/>
      <c r="AA380" s="13"/>
      <c r="AB380" s="38"/>
      <c r="AC380" s="27">
        <v>2120102</v>
      </c>
      <c r="AD380" s="1">
        <v>30901</v>
      </c>
      <c r="AE380" s="56">
        <v>21201</v>
      </c>
    </row>
    <row r="381" s="1" customFormat="1" spans="1:31">
      <c r="A381" s="55"/>
      <c r="B381" s="55"/>
      <c r="C381" s="13" t="s">
        <v>729</v>
      </c>
      <c r="D381" s="15">
        <v>144369.36</v>
      </c>
      <c r="E381" s="15">
        <f t="shared" si="15"/>
        <v>144369.36</v>
      </c>
      <c r="F381" s="22"/>
      <c r="G381" s="15">
        <v>144369.36</v>
      </c>
      <c r="H381" s="15"/>
      <c r="I381" s="15"/>
      <c r="J381" s="55"/>
      <c r="K381" s="49"/>
      <c r="L381" s="49"/>
      <c r="M381" s="49"/>
      <c r="N381" s="49"/>
      <c r="O381" s="16"/>
      <c r="P381" s="16"/>
      <c r="Q381" s="16"/>
      <c r="R381" s="16"/>
      <c r="S381" s="16"/>
      <c r="T381" s="16"/>
      <c r="U381" s="16"/>
      <c r="V381" s="16"/>
      <c r="W381" s="16"/>
      <c r="X381" s="16"/>
      <c r="Y381" s="16"/>
      <c r="Z381" s="16"/>
      <c r="AA381" s="13"/>
      <c r="AB381" s="38"/>
      <c r="AC381" s="27">
        <v>2120102</v>
      </c>
      <c r="AD381" s="1">
        <v>30226</v>
      </c>
      <c r="AE381" s="56">
        <v>21201</v>
      </c>
    </row>
    <row r="382" s="1" customFormat="1" spans="1:31">
      <c r="A382" s="54">
        <v>59</v>
      </c>
      <c r="B382" s="54" t="s">
        <v>740</v>
      </c>
      <c r="C382" s="16" t="s">
        <v>732</v>
      </c>
      <c r="D382" s="15"/>
      <c r="E382" s="15">
        <f t="shared" si="15"/>
        <v>200000</v>
      </c>
      <c r="F382" s="22"/>
      <c r="G382" s="15"/>
      <c r="H382" s="15">
        <v>200000</v>
      </c>
      <c r="I382" s="15"/>
      <c r="J382" s="53">
        <f>SUM(E382:E383)</f>
        <v>221532.8</v>
      </c>
      <c r="K382" s="47">
        <v>11083020.57</v>
      </c>
      <c r="L382" s="47">
        <v>1115785</v>
      </c>
      <c r="M382" s="47">
        <v>493200</v>
      </c>
      <c r="N382" s="47">
        <f t="shared" si="16"/>
        <v>12913538.37</v>
      </c>
      <c r="O382" s="16"/>
      <c r="P382" s="16"/>
      <c r="Q382" s="16"/>
      <c r="R382" s="16"/>
      <c r="S382" s="16"/>
      <c r="T382" s="16"/>
      <c r="U382" s="16"/>
      <c r="V382" s="16"/>
      <c r="W382" s="16"/>
      <c r="X382" s="16"/>
      <c r="Y382" s="16"/>
      <c r="Z382" s="16"/>
      <c r="AA382" s="13"/>
      <c r="AB382" s="38"/>
      <c r="AC382" s="27">
        <v>2120102</v>
      </c>
      <c r="AD382" s="1">
        <v>30901</v>
      </c>
      <c r="AE382" s="56">
        <v>21201</v>
      </c>
    </row>
    <row r="383" s="1" customFormat="1" spans="1:31">
      <c r="A383" s="55"/>
      <c r="B383" s="55"/>
      <c r="C383" s="13" t="s">
        <v>729</v>
      </c>
      <c r="D383" s="15">
        <v>24202.8</v>
      </c>
      <c r="E383" s="15">
        <f t="shared" si="15"/>
        <v>21532.8</v>
      </c>
      <c r="F383" s="22"/>
      <c r="G383" s="15">
        <v>21532.8</v>
      </c>
      <c r="H383" s="15"/>
      <c r="I383" s="15"/>
      <c r="J383" s="55"/>
      <c r="K383" s="49"/>
      <c r="L383" s="49"/>
      <c r="M383" s="49"/>
      <c r="N383" s="49"/>
      <c r="O383" s="16"/>
      <c r="P383" s="16"/>
      <c r="Q383" s="16"/>
      <c r="R383" s="16"/>
      <c r="S383" s="16"/>
      <c r="T383" s="16"/>
      <c r="U383" s="16"/>
      <c r="V383" s="16"/>
      <c r="W383" s="16"/>
      <c r="X383" s="16"/>
      <c r="Y383" s="16"/>
      <c r="Z383" s="16"/>
      <c r="AA383" s="13"/>
      <c r="AB383" s="38"/>
      <c r="AC383" s="27">
        <v>2120102</v>
      </c>
      <c r="AD383" s="1">
        <v>30226</v>
      </c>
      <c r="AE383" s="56">
        <v>21201</v>
      </c>
    </row>
    <row r="384" s="1" customFormat="1" spans="1:31">
      <c r="A384" s="54">
        <v>60</v>
      </c>
      <c r="B384" s="54" t="s">
        <v>741</v>
      </c>
      <c r="C384" s="16" t="s">
        <v>732</v>
      </c>
      <c r="D384" s="15"/>
      <c r="E384" s="15">
        <f t="shared" si="15"/>
        <v>200000</v>
      </c>
      <c r="F384" s="22"/>
      <c r="G384" s="15"/>
      <c r="H384" s="15">
        <v>200000</v>
      </c>
      <c r="I384" s="15"/>
      <c r="J384" s="53">
        <f>SUM(E384:E385)</f>
        <v>263309.6</v>
      </c>
      <c r="K384" s="47">
        <v>8728315.51</v>
      </c>
      <c r="L384" s="47">
        <v>1095157</v>
      </c>
      <c r="M384" s="47">
        <v>162000</v>
      </c>
      <c r="N384" s="47">
        <f t="shared" ref="N384:N388" si="17">SUM(J384:M385)</f>
        <v>10248782.11</v>
      </c>
      <c r="O384" s="16"/>
      <c r="P384" s="16"/>
      <c r="Q384" s="16"/>
      <c r="R384" s="16"/>
      <c r="S384" s="16"/>
      <c r="T384" s="16"/>
      <c r="U384" s="16"/>
      <c r="V384" s="16"/>
      <c r="W384" s="16"/>
      <c r="X384" s="16"/>
      <c r="Y384" s="16"/>
      <c r="Z384" s="16"/>
      <c r="AA384" s="13"/>
      <c r="AB384" s="38"/>
      <c r="AC384" s="27">
        <v>2120102</v>
      </c>
      <c r="AD384" s="1">
        <v>30901</v>
      </c>
      <c r="AE384" s="56">
        <v>21201</v>
      </c>
    </row>
    <row r="385" s="1" customFormat="1" spans="1:31">
      <c r="A385" s="55"/>
      <c r="B385" s="55"/>
      <c r="C385" s="13" t="s">
        <v>729</v>
      </c>
      <c r="D385" s="15">
        <v>66429.6</v>
      </c>
      <c r="E385" s="15">
        <f t="shared" si="15"/>
        <v>63309.6</v>
      </c>
      <c r="F385" s="22"/>
      <c r="G385" s="15">
        <v>63309.6</v>
      </c>
      <c r="H385" s="15"/>
      <c r="I385" s="15"/>
      <c r="J385" s="55"/>
      <c r="K385" s="49"/>
      <c r="L385" s="49"/>
      <c r="M385" s="49"/>
      <c r="N385" s="49"/>
      <c r="O385" s="16"/>
      <c r="P385" s="16"/>
      <c r="Q385" s="16"/>
      <c r="R385" s="16"/>
      <c r="S385" s="16"/>
      <c r="T385" s="16"/>
      <c r="U385" s="16"/>
      <c r="V385" s="16"/>
      <c r="W385" s="16"/>
      <c r="X385" s="16"/>
      <c r="Y385" s="16"/>
      <c r="Z385" s="16"/>
      <c r="AA385" s="13"/>
      <c r="AB385" s="38"/>
      <c r="AC385" s="27">
        <v>2120102</v>
      </c>
      <c r="AD385" s="1">
        <v>30226</v>
      </c>
      <c r="AE385" s="56">
        <v>21201</v>
      </c>
    </row>
    <row r="386" s="1" customFormat="1" spans="1:31">
      <c r="A386" s="54">
        <v>61</v>
      </c>
      <c r="B386" s="54" t="s">
        <v>742</v>
      </c>
      <c r="C386" s="16" t="s">
        <v>732</v>
      </c>
      <c r="D386" s="15"/>
      <c r="E386" s="15">
        <f t="shared" si="15"/>
        <v>200000</v>
      </c>
      <c r="F386" s="22"/>
      <c r="G386" s="15"/>
      <c r="H386" s="15">
        <v>200000</v>
      </c>
      <c r="I386" s="15"/>
      <c r="J386" s="53">
        <f>SUM(E386:E387)</f>
        <v>494905.76</v>
      </c>
      <c r="K386" s="47">
        <v>12162651.08</v>
      </c>
      <c r="L386" s="47">
        <v>1661884</v>
      </c>
      <c r="M386" s="47">
        <v>178800</v>
      </c>
      <c r="N386" s="47">
        <f t="shared" si="17"/>
        <v>14498240.84</v>
      </c>
      <c r="O386" s="16"/>
      <c r="P386" s="16"/>
      <c r="Q386" s="16"/>
      <c r="R386" s="16"/>
      <c r="S386" s="16"/>
      <c r="T386" s="16"/>
      <c r="U386" s="16"/>
      <c r="V386" s="16"/>
      <c r="W386" s="16"/>
      <c r="X386" s="16"/>
      <c r="Y386" s="16"/>
      <c r="Z386" s="16"/>
      <c r="AA386" s="13"/>
      <c r="AB386" s="38"/>
      <c r="AC386" s="27">
        <v>2120102</v>
      </c>
      <c r="AD386" s="1">
        <v>30901</v>
      </c>
      <c r="AE386" s="56">
        <v>21201</v>
      </c>
    </row>
    <row r="387" s="1" customFormat="1" spans="1:31">
      <c r="A387" s="55"/>
      <c r="B387" s="55"/>
      <c r="C387" s="13" t="s">
        <v>729</v>
      </c>
      <c r="D387" s="15">
        <v>296735.76</v>
      </c>
      <c r="E387" s="15">
        <f t="shared" si="15"/>
        <v>294905.76</v>
      </c>
      <c r="F387" s="22"/>
      <c r="G387" s="15">
        <v>294905.76</v>
      </c>
      <c r="H387" s="15"/>
      <c r="I387" s="15"/>
      <c r="J387" s="55"/>
      <c r="K387" s="49"/>
      <c r="L387" s="49"/>
      <c r="M387" s="49"/>
      <c r="N387" s="49"/>
      <c r="O387" s="16"/>
      <c r="P387" s="16"/>
      <c r="Q387" s="16"/>
      <c r="R387" s="16"/>
      <c r="S387" s="16"/>
      <c r="T387" s="16"/>
      <c r="U387" s="16"/>
      <c r="V387" s="16"/>
      <c r="W387" s="16"/>
      <c r="X387" s="16"/>
      <c r="Y387" s="16"/>
      <c r="Z387" s="16"/>
      <c r="AA387" s="13" t="s">
        <v>743</v>
      </c>
      <c r="AB387" s="38"/>
      <c r="AC387" s="27">
        <v>2120102</v>
      </c>
      <c r="AD387" s="1">
        <v>30226</v>
      </c>
      <c r="AE387" s="56">
        <v>21201</v>
      </c>
    </row>
    <row r="388" s="1" customFormat="1" spans="1:31">
      <c r="A388" s="54">
        <v>62</v>
      </c>
      <c r="B388" s="54" t="s">
        <v>744</v>
      </c>
      <c r="C388" s="16" t="s">
        <v>732</v>
      </c>
      <c r="D388" s="15"/>
      <c r="E388" s="15">
        <f t="shared" si="15"/>
        <v>200000</v>
      </c>
      <c r="F388" s="22"/>
      <c r="G388" s="15"/>
      <c r="H388" s="15">
        <v>200000</v>
      </c>
      <c r="I388" s="15"/>
      <c r="J388" s="53">
        <f>SUM(E388:E389)</f>
        <v>301876.04</v>
      </c>
      <c r="K388" s="47">
        <v>9519852.67</v>
      </c>
      <c r="L388" s="47">
        <v>1050628</v>
      </c>
      <c r="M388" s="47">
        <v>516000</v>
      </c>
      <c r="N388" s="47">
        <f t="shared" si="17"/>
        <v>11388356.71</v>
      </c>
      <c r="O388" s="16"/>
      <c r="P388" s="16"/>
      <c r="Q388" s="16"/>
      <c r="R388" s="16"/>
      <c r="S388" s="16"/>
      <c r="T388" s="16"/>
      <c r="U388" s="16"/>
      <c r="V388" s="16"/>
      <c r="W388" s="16"/>
      <c r="X388" s="16"/>
      <c r="Y388" s="16"/>
      <c r="Z388" s="16"/>
      <c r="AA388" s="13"/>
      <c r="AB388" s="38"/>
      <c r="AC388" s="27">
        <v>2120102</v>
      </c>
      <c r="AD388" s="1">
        <v>30901</v>
      </c>
      <c r="AE388" s="56">
        <v>21201</v>
      </c>
    </row>
    <row r="389" s="1" customFormat="1" spans="1:31">
      <c r="A389" s="55"/>
      <c r="B389" s="55"/>
      <c r="C389" s="13" t="s">
        <v>729</v>
      </c>
      <c r="D389" s="15">
        <v>102146.04</v>
      </c>
      <c r="E389" s="15">
        <f t="shared" si="15"/>
        <v>101876.04</v>
      </c>
      <c r="F389" s="22"/>
      <c r="G389" s="15">
        <v>101876.04</v>
      </c>
      <c r="H389" s="15"/>
      <c r="I389" s="15"/>
      <c r="J389" s="55"/>
      <c r="K389" s="49"/>
      <c r="L389" s="49"/>
      <c r="M389" s="49"/>
      <c r="N389" s="49"/>
      <c r="O389" s="16"/>
      <c r="P389" s="16"/>
      <c r="Q389" s="16"/>
      <c r="R389" s="16"/>
      <c r="S389" s="16"/>
      <c r="T389" s="16"/>
      <c r="U389" s="16"/>
      <c r="V389" s="16"/>
      <c r="W389" s="16"/>
      <c r="X389" s="16"/>
      <c r="Y389" s="16"/>
      <c r="Z389" s="16"/>
      <c r="AA389" s="13"/>
      <c r="AB389" s="38"/>
      <c r="AC389" s="27">
        <v>2120102</v>
      </c>
      <c r="AD389" s="1">
        <v>30226</v>
      </c>
      <c r="AE389" s="56">
        <v>21201</v>
      </c>
    </row>
    <row r="390" s="1" customFormat="1" spans="1:31">
      <c r="A390" s="54">
        <v>63</v>
      </c>
      <c r="B390" s="54" t="s">
        <v>745</v>
      </c>
      <c r="C390" s="16" t="s">
        <v>732</v>
      </c>
      <c r="D390" s="15"/>
      <c r="E390" s="15">
        <f t="shared" si="15"/>
        <v>200000</v>
      </c>
      <c r="F390" s="22"/>
      <c r="G390" s="15"/>
      <c r="H390" s="15">
        <v>200000</v>
      </c>
      <c r="I390" s="15"/>
      <c r="J390" s="53">
        <f>SUM(E390:E391)</f>
        <v>377744</v>
      </c>
      <c r="K390" s="47">
        <v>7708773.47</v>
      </c>
      <c r="L390" s="47">
        <v>770314</v>
      </c>
      <c r="M390" s="47">
        <v>372000</v>
      </c>
      <c r="N390" s="47">
        <f>SUM(J390:M391)</f>
        <v>9228831.47</v>
      </c>
      <c r="O390" s="16"/>
      <c r="P390" s="16"/>
      <c r="Q390" s="16"/>
      <c r="R390" s="16"/>
      <c r="S390" s="16"/>
      <c r="T390" s="16"/>
      <c r="U390" s="16"/>
      <c r="V390" s="16"/>
      <c r="W390" s="16"/>
      <c r="X390" s="16"/>
      <c r="Y390" s="16"/>
      <c r="Z390" s="16"/>
      <c r="AA390" s="13"/>
      <c r="AB390" s="38"/>
      <c r="AC390" s="27">
        <v>2120102</v>
      </c>
      <c r="AD390" s="1">
        <v>30901</v>
      </c>
      <c r="AE390" s="56">
        <v>21201</v>
      </c>
    </row>
    <row r="391" s="1" customFormat="1" spans="1:31">
      <c r="A391" s="55"/>
      <c r="B391" s="55"/>
      <c r="C391" s="13" t="s">
        <v>729</v>
      </c>
      <c r="D391" s="15">
        <v>178014</v>
      </c>
      <c r="E391" s="15">
        <f t="shared" si="15"/>
        <v>177744</v>
      </c>
      <c r="F391" s="22"/>
      <c r="G391" s="15">
        <v>177744</v>
      </c>
      <c r="H391" s="15"/>
      <c r="I391" s="15"/>
      <c r="J391" s="55"/>
      <c r="K391" s="49"/>
      <c r="L391" s="49"/>
      <c r="M391" s="49"/>
      <c r="N391" s="49"/>
      <c r="O391" s="16"/>
      <c r="P391" s="16"/>
      <c r="Q391" s="16"/>
      <c r="R391" s="16"/>
      <c r="S391" s="16"/>
      <c r="T391" s="16"/>
      <c r="U391" s="16"/>
      <c r="V391" s="16"/>
      <c r="W391" s="16"/>
      <c r="X391" s="16"/>
      <c r="Y391" s="16"/>
      <c r="Z391" s="16"/>
      <c r="AA391" s="13"/>
      <c r="AB391" s="38"/>
      <c r="AC391" s="27">
        <v>2120102</v>
      </c>
      <c r="AD391" s="1">
        <v>30226</v>
      </c>
      <c r="AE391" s="56">
        <v>21201</v>
      </c>
    </row>
    <row r="392" s="1" customFormat="1" spans="1:31">
      <c r="A392" s="54">
        <v>64</v>
      </c>
      <c r="B392" s="54" t="s">
        <v>746</v>
      </c>
      <c r="C392" s="16" t="s">
        <v>732</v>
      </c>
      <c r="D392" s="15"/>
      <c r="E392" s="15">
        <f t="shared" si="15"/>
        <v>200000</v>
      </c>
      <c r="F392" s="22"/>
      <c r="G392" s="15"/>
      <c r="H392" s="15">
        <v>200000</v>
      </c>
      <c r="I392" s="15"/>
      <c r="J392" s="53">
        <f>SUM(E392:E393)</f>
        <v>313544</v>
      </c>
      <c r="K392" s="47">
        <v>10080146.82</v>
      </c>
      <c r="L392" s="47">
        <v>1050314</v>
      </c>
      <c r="M392" s="47">
        <v>504000</v>
      </c>
      <c r="N392" s="47">
        <f>SUM(J392:M393)</f>
        <v>11948004.82</v>
      </c>
      <c r="O392" s="16"/>
      <c r="P392" s="16"/>
      <c r="Q392" s="16"/>
      <c r="R392" s="16"/>
      <c r="S392" s="16"/>
      <c r="T392" s="16"/>
      <c r="U392" s="16"/>
      <c r="V392" s="16"/>
      <c r="W392" s="16"/>
      <c r="X392" s="16"/>
      <c r="Y392" s="16"/>
      <c r="Z392" s="16"/>
      <c r="AA392" s="13"/>
      <c r="AB392" s="38"/>
      <c r="AC392" s="27">
        <v>2120102</v>
      </c>
      <c r="AD392" s="1">
        <v>30901</v>
      </c>
      <c r="AE392" s="56">
        <v>21201</v>
      </c>
    </row>
    <row r="393" s="1" customFormat="1" spans="1:31">
      <c r="A393" s="55"/>
      <c r="B393" s="55"/>
      <c r="C393" s="13" t="s">
        <v>729</v>
      </c>
      <c r="D393" s="15">
        <v>113544</v>
      </c>
      <c r="E393" s="15">
        <f t="shared" si="15"/>
        <v>113544</v>
      </c>
      <c r="F393" s="22"/>
      <c r="G393" s="15">
        <v>113544</v>
      </c>
      <c r="H393" s="15"/>
      <c r="I393" s="15"/>
      <c r="J393" s="55"/>
      <c r="K393" s="49"/>
      <c r="L393" s="49"/>
      <c r="M393" s="49"/>
      <c r="N393" s="49"/>
      <c r="O393" s="16"/>
      <c r="P393" s="16"/>
      <c r="Q393" s="16"/>
      <c r="R393" s="16"/>
      <c r="S393" s="16"/>
      <c r="T393" s="16"/>
      <c r="U393" s="16"/>
      <c r="V393" s="16"/>
      <c r="W393" s="16"/>
      <c r="X393" s="16"/>
      <c r="Y393" s="16"/>
      <c r="Z393" s="16"/>
      <c r="AA393" s="13"/>
      <c r="AB393" s="46"/>
      <c r="AC393" s="27">
        <v>2120102</v>
      </c>
      <c r="AD393" s="1">
        <v>30226</v>
      </c>
      <c r="AE393" s="56">
        <v>21201</v>
      </c>
    </row>
    <row r="394" ht="54" customHeight="1" spans="1:30">
      <c r="A394" s="57"/>
      <c r="B394" s="57" t="s">
        <v>325</v>
      </c>
      <c r="C394" s="58"/>
      <c r="D394" s="59">
        <f>SUM(D1:D393)</f>
        <v>436531007.608</v>
      </c>
      <c r="E394" s="60">
        <f>SUM(E3:E393)</f>
        <v>826646368.05</v>
      </c>
      <c r="F394" s="59">
        <f>SUM(F3:F393)</f>
        <v>115495889.65</v>
      </c>
      <c r="G394" s="59">
        <f>SUM(G1:G393)</f>
        <v>69358958.4</v>
      </c>
      <c r="H394" s="59">
        <f>SUM(H1:H393)</f>
        <v>624608820</v>
      </c>
      <c r="I394" s="59">
        <f>SUM(I1:I393)</f>
        <v>17182700</v>
      </c>
      <c r="J394" s="59">
        <f>SUM(J3:J393)</f>
        <v>826646368.05</v>
      </c>
      <c r="K394" s="59">
        <f>SUM(K3:K393)</f>
        <v>289959928.11</v>
      </c>
      <c r="L394" s="59">
        <f>SUM(L3:L393)</f>
        <v>36878040</v>
      </c>
      <c r="M394" s="59">
        <f>SUM(M3:M393)</f>
        <v>4832400</v>
      </c>
      <c r="N394" s="59">
        <f>SUM(N3:N393)</f>
        <v>1158316736.16</v>
      </c>
      <c r="O394" s="4"/>
      <c r="P394" s="4"/>
      <c r="Q394" s="4"/>
      <c r="R394" s="4"/>
      <c r="S394" s="4"/>
      <c r="T394" s="4"/>
      <c r="U394" s="4"/>
      <c r="V394" s="4"/>
      <c r="W394" s="4"/>
      <c r="X394" s="4"/>
      <c r="Y394" s="4"/>
      <c r="Z394" s="4"/>
      <c r="AA394" s="62"/>
      <c r="AB394" s="62"/>
      <c r="AC394" s="62"/>
      <c r="AD394" s="62"/>
    </row>
    <row r="395" spans="12:13">
      <c r="L395" s="29"/>
      <c r="M395" s="29"/>
    </row>
    <row r="396" spans="12:13">
      <c r="L396" s="29"/>
      <c r="M396" s="61"/>
    </row>
    <row r="397" spans="10:13">
      <c r="J397" s="3"/>
      <c r="L397" s="29"/>
      <c r="M397" s="61"/>
    </row>
    <row r="398" spans="10:13">
      <c r="J398" s="3"/>
      <c r="L398" s="29"/>
      <c r="M398" s="61"/>
    </row>
    <row r="400" spans="10:11">
      <c r="J400" s="1">
        <f>J398+K394+L394+M394</f>
        <v>331670368.11</v>
      </c>
      <c r="K400" s="1">
        <f>J400-J396</f>
        <v>331670368.11</v>
      </c>
    </row>
  </sheetData>
  <autoFilter ref="A1:AE400">
    <extLst/>
  </autoFilter>
  <mergeCells count="408">
    <mergeCell ref="A1:AA1"/>
    <mergeCell ref="A3:A14"/>
    <mergeCell ref="A15:A21"/>
    <mergeCell ref="A22:A26"/>
    <mergeCell ref="A27:A38"/>
    <mergeCell ref="A40:A42"/>
    <mergeCell ref="A43:A59"/>
    <mergeCell ref="A60:A65"/>
    <mergeCell ref="A66:A79"/>
    <mergeCell ref="A80:A90"/>
    <mergeCell ref="A91:A93"/>
    <mergeCell ref="A94:A99"/>
    <mergeCell ref="A100:A112"/>
    <mergeCell ref="A113:A118"/>
    <mergeCell ref="A119:A127"/>
    <mergeCell ref="A129:A134"/>
    <mergeCell ref="A135:A147"/>
    <mergeCell ref="A148:A151"/>
    <mergeCell ref="A152:A157"/>
    <mergeCell ref="A158:A186"/>
    <mergeCell ref="A188:A194"/>
    <mergeCell ref="A195:A207"/>
    <mergeCell ref="A208:A225"/>
    <mergeCell ref="A227:A231"/>
    <mergeCell ref="A232:A242"/>
    <mergeCell ref="A243:A256"/>
    <mergeCell ref="A257:A262"/>
    <mergeCell ref="A263:A269"/>
    <mergeCell ref="A270:A272"/>
    <mergeCell ref="A273:A287"/>
    <mergeCell ref="A288:A301"/>
    <mergeCell ref="A302:A310"/>
    <mergeCell ref="A313:A314"/>
    <mergeCell ref="A315:A317"/>
    <mergeCell ref="A318:A319"/>
    <mergeCell ref="A320:A327"/>
    <mergeCell ref="A328:A334"/>
    <mergeCell ref="A335:A353"/>
    <mergeCell ref="A354:A356"/>
    <mergeCell ref="A358:A359"/>
    <mergeCell ref="A361:A366"/>
    <mergeCell ref="A367:A369"/>
    <mergeCell ref="A370:A372"/>
    <mergeCell ref="A373:A374"/>
    <mergeCell ref="A375:A377"/>
    <mergeCell ref="A378:A379"/>
    <mergeCell ref="A380:A381"/>
    <mergeCell ref="A382:A383"/>
    <mergeCell ref="A384:A385"/>
    <mergeCell ref="A386:A387"/>
    <mergeCell ref="A388:A389"/>
    <mergeCell ref="A390:A391"/>
    <mergeCell ref="A392:A393"/>
    <mergeCell ref="B3:B14"/>
    <mergeCell ref="B15:B21"/>
    <mergeCell ref="B22:B26"/>
    <mergeCell ref="B27:B38"/>
    <mergeCell ref="B40:B42"/>
    <mergeCell ref="B43:B59"/>
    <mergeCell ref="B60:B65"/>
    <mergeCell ref="B66:B79"/>
    <mergeCell ref="B80:B90"/>
    <mergeCell ref="B91:B93"/>
    <mergeCell ref="B94:B99"/>
    <mergeCell ref="B100:B112"/>
    <mergeCell ref="B113:B118"/>
    <mergeCell ref="B119:B127"/>
    <mergeCell ref="B129:B134"/>
    <mergeCell ref="B135:B147"/>
    <mergeCell ref="B148:B151"/>
    <mergeCell ref="B152:B157"/>
    <mergeCell ref="B158:B186"/>
    <mergeCell ref="B188:B194"/>
    <mergeCell ref="B195:B207"/>
    <mergeCell ref="B208:B225"/>
    <mergeCell ref="B227:B231"/>
    <mergeCell ref="B232:B242"/>
    <mergeCell ref="B243:B256"/>
    <mergeCell ref="B257:B262"/>
    <mergeCell ref="B263:B269"/>
    <mergeCell ref="B270:B272"/>
    <mergeCell ref="B273:B287"/>
    <mergeCell ref="B288:B301"/>
    <mergeCell ref="B302:B310"/>
    <mergeCell ref="B313:B314"/>
    <mergeCell ref="B315:B317"/>
    <mergeCell ref="B318:B319"/>
    <mergeCell ref="B320:B327"/>
    <mergeCell ref="B328:B334"/>
    <mergeCell ref="B335:B353"/>
    <mergeCell ref="B354:B356"/>
    <mergeCell ref="B358:B359"/>
    <mergeCell ref="B361:B366"/>
    <mergeCell ref="B367:B369"/>
    <mergeCell ref="B370:B372"/>
    <mergeCell ref="B373:B374"/>
    <mergeCell ref="B375:B377"/>
    <mergeCell ref="B378:B379"/>
    <mergeCell ref="B380:B381"/>
    <mergeCell ref="B382:B383"/>
    <mergeCell ref="B384:B385"/>
    <mergeCell ref="B386:B387"/>
    <mergeCell ref="B388:B389"/>
    <mergeCell ref="B390:B391"/>
    <mergeCell ref="B392:B393"/>
    <mergeCell ref="C280:C285"/>
    <mergeCell ref="J3:J14"/>
    <mergeCell ref="J15:J21"/>
    <mergeCell ref="J22:J26"/>
    <mergeCell ref="J27:J38"/>
    <mergeCell ref="J40:J42"/>
    <mergeCell ref="J43:J59"/>
    <mergeCell ref="J60:J65"/>
    <mergeCell ref="J66:J79"/>
    <mergeCell ref="J80:J90"/>
    <mergeCell ref="J91:J93"/>
    <mergeCell ref="J94:J99"/>
    <mergeCell ref="J100:J112"/>
    <mergeCell ref="J113:J118"/>
    <mergeCell ref="J119:J127"/>
    <mergeCell ref="J129:J134"/>
    <mergeCell ref="J135:J147"/>
    <mergeCell ref="J148:J151"/>
    <mergeCell ref="J152:J157"/>
    <mergeCell ref="J158:J186"/>
    <mergeCell ref="J188:J194"/>
    <mergeCell ref="J195:J207"/>
    <mergeCell ref="J208:J225"/>
    <mergeCell ref="J227:J231"/>
    <mergeCell ref="J232:J242"/>
    <mergeCell ref="J243:J256"/>
    <mergeCell ref="J257:J262"/>
    <mergeCell ref="J263:J269"/>
    <mergeCell ref="J270:J272"/>
    <mergeCell ref="J273:J287"/>
    <mergeCell ref="J288:J301"/>
    <mergeCell ref="J302:J310"/>
    <mergeCell ref="J313:J314"/>
    <mergeCell ref="J315:J317"/>
    <mergeCell ref="J318:J319"/>
    <mergeCell ref="J320:J327"/>
    <mergeCell ref="J328:J334"/>
    <mergeCell ref="J335:J353"/>
    <mergeCell ref="J354:J356"/>
    <mergeCell ref="J358:J359"/>
    <mergeCell ref="J361:J366"/>
    <mergeCell ref="J367:J369"/>
    <mergeCell ref="J370:J372"/>
    <mergeCell ref="J373:J374"/>
    <mergeCell ref="J375:J377"/>
    <mergeCell ref="J378:J379"/>
    <mergeCell ref="J380:J381"/>
    <mergeCell ref="J382:J383"/>
    <mergeCell ref="J384:J385"/>
    <mergeCell ref="J386:J387"/>
    <mergeCell ref="J388:J389"/>
    <mergeCell ref="J390:J391"/>
    <mergeCell ref="J392:J393"/>
    <mergeCell ref="K3:K14"/>
    <mergeCell ref="K15:K21"/>
    <mergeCell ref="K22:K26"/>
    <mergeCell ref="K27:K38"/>
    <mergeCell ref="K40:K42"/>
    <mergeCell ref="K43:K59"/>
    <mergeCell ref="K60:K65"/>
    <mergeCell ref="K66:K79"/>
    <mergeCell ref="K80:K90"/>
    <mergeCell ref="K91:K93"/>
    <mergeCell ref="K94:K99"/>
    <mergeCell ref="K100:K112"/>
    <mergeCell ref="K113:K118"/>
    <mergeCell ref="K119:K127"/>
    <mergeCell ref="K129:K134"/>
    <mergeCell ref="K135:K147"/>
    <mergeCell ref="K148:K151"/>
    <mergeCell ref="K152:K157"/>
    <mergeCell ref="K158:K186"/>
    <mergeCell ref="K188:K194"/>
    <mergeCell ref="K195:K207"/>
    <mergeCell ref="K208:K225"/>
    <mergeCell ref="K227:K231"/>
    <mergeCell ref="K232:K242"/>
    <mergeCell ref="K243:K256"/>
    <mergeCell ref="K257:K262"/>
    <mergeCell ref="K263:K269"/>
    <mergeCell ref="K270:K272"/>
    <mergeCell ref="K273:K287"/>
    <mergeCell ref="K288:K301"/>
    <mergeCell ref="K302:K310"/>
    <mergeCell ref="K313:K314"/>
    <mergeCell ref="K315:K317"/>
    <mergeCell ref="K318:K319"/>
    <mergeCell ref="K320:K327"/>
    <mergeCell ref="K328:K334"/>
    <mergeCell ref="K335:K353"/>
    <mergeCell ref="K354:K356"/>
    <mergeCell ref="K358:K359"/>
    <mergeCell ref="K361:K366"/>
    <mergeCell ref="K367:K369"/>
    <mergeCell ref="K370:K372"/>
    <mergeCell ref="K373:K374"/>
    <mergeCell ref="K375:K377"/>
    <mergeCell ref="K378:K379"/>
    <mergeCell ref="K380:K381"/>
    <mergeCell ref="K382:K383"/>
    <mergeCell ref="K384:K385"/>
    <mergeCell ref="K386:K387"/>
    <mergeCell ref="K388:K389"/>
    <mergeCell ref="K390:K391"/>
    <mergeCell ref="K392:K393"/>
    <mergeCell ref="L3:L14"/>
    <mergeCell ref="L15:L21"/>
    <mergeCell ref="L22:L26"/>
    <mergeCell ref="L27:L38"/>
    <mergeCell ref="L40:L42"/>
    <mergeCell ref="L43:L59"/>
    <mergeCell ref="L60:L65"/>
    <mergeCell ref="L66:L79"/>
    <mergeCell ref="L80:L90"/>
    <mergeCell ref="L91:L93"/>
    <mergeCell ref="L94:L99"/>
    <mergeCell ref="L100:L112"/>
    <mergeCell ref="L113:L118"/>
    <mergeCell ref="L119:L127"/>
    <mergeCell ref="L129:L134"/>
    <mergeCell ref="L135:L147"/>
    <mergeCell ref="L148:L151"/>
    <mergeCell ref="L152:L157"/>
    <mergeCell ref="L158:L186"/>
    <mergeCell ref="L188:L194"/>
    <mergeCell ref="L195:L207"/>
    <mergeCell ref="L208:L225"/>
    <mergeCell ref="L227:L231"/>
    <mergeCell ref="L232:L242"/>
    <mergeCell ref="L243:L256"/>
    <mergeCell ref="L257:L262"/>
    <mergeCell ref="L263:L269"/>
    <mergeCell ref="L270:L272"/>
    <mergeCell ref="L273:L287"/>
    <mergeCell ref="L288:L301"/>
    <mergeCell ref="L302:L310"/>
    <mergeCell ref="L313:L314"/>
    <mergeCell ref="L315:L317"/>
    <mergeCell ref="L318:L319"/>
    <mergeCell ref="L320:L327"/>
    <mergeCell ref="L328:L334"/>
    <mergeCell ref="L335:L353"/>
    <mergeCell ref="L354:L356"/>
    <mergeCell ref="L358:L359"/>
    <mergeCell ref="L361:L366"/>
    <mergeCell ref="L367:L369"/>
    <mergeCell ref="L370:L372"/>
    <mergeCell ref="L373:L374"/>
    <mergeCell ref="L375:L377"/>
    <mergeCell ref="L378:L379"/>
    <mergeCell ref="L380:L381"/>
    <mergeCell ref="L382:L383"/>
    <mergeCell ref="L384:L385"/>
    <mergeCell ref="L386:L387"/>
    <mergeCell ref="L388:L389"/>
    <mergeCell ref="L390:L391"/>
    <mergeCell ref="L392:L393"/>
    <mergeCell ref="M3:M14"/>
    <mergeCell ref="M15:M21"/>
    <mergeCell ref="M22:M26"/>
    <mergeCell ref="M27:M38"/>
    <mergeCell ref="M40:M42"/>
    <mergeCell ref="M43:M59"/>
    <mergeCell ref="M60:M65"/>
    <mergeCell ref="M66:M79"/>
    <mergeCell ref="M80:M90"/>
    <mergeCell ref="M91:M93"/>
    <mergeCell ref="M94:M99"/>
    <mergeCell ref="M100:M112"/>
    <mergeCell ref="M113:M118"/>
    <mergeCell ref="M119:M127"/>
    <mergeCell ref="M129:M134"/>
    <mergeCell ref="M135:M147"/>
    <mergeCell ref="M148:M151"/>
    <mergeCell ref="M152:M157"/>
    <mergeCell ref="M158:M186"/>
    <mergeCell ref="M188:M194"/>
    <mergeCell ref="M195:M207"/>
    <mergeCell ref="M208:M225"/>
    <mergeCell ref="M227:M231"/>
    <mergeCell ref="M232:M242"/>
    <mergeCell ref="M243:M256"/>
    <mergeCell ref="M257:M262"/>
    <mergeCell ref="M263:M269"/>
    <mergeCell ref="M270:M272"/>
    <mergeCell ref="M273:M287"/>
    <mergeCell ref="M288:M301"/>
    <mergeCell ref="M302:M310"/>
    <mergeCell ref="M313:M314"/>
    <mergeCell ref="M315:M317"/>
    <mergeCell ref="M318:M319"/>
    <mergeCell ref="M320:M327"/>
    <mergeCell ref="M328:M334"/>
    <mergeCell ref="M335:M353"/>
    <mergeCell ref="M354:M356"/>
    <mergeCell ref="M358:M359"/>
    <mergeCell ref="M361:M366"/>
    <mergeCell ref="M367:M369"/>
    <mergeCell ref="M370:M372"/>
    <mergeCell ref="M373:M374"/>
    <mergeCell ref="M375:M377"/>
    <mergeCell ref="M378:M379"/>
    <mergeCell ref="M380:M381"/>
    <mergeCell ref="M382:M383"/>
    <mergeCell ref="M384:M385"/>
    <mergeCell ref="M386:M387"/>
    <mergeCell ref="M388:M389"/>
    <mergeCell ref="M390:M391"/>
    <mergeCell ref="M392:M393"/>
    <mergeCell ref="N3:N14"/>
    <mergeCell ref="N15:N21"/>
    <mergeCell ref="N22:N26"/>
    <mergeCell ref="N27:N38"/>
    <mergeCell ref="N40:N42"/>
    <mergeCell ref="N43:N59"/>
    <mergeCell ref="N60:N65"/>
    <mergeCell ref="N66:N79"/>
    <mergeCell ref="N80:N90"/>
    <mergeCell ref="N91:N93"/>
    <mergeCell ref="N94:N99"/>
    <mergeCell ref="N100:N112"/>
    <mergeCell ref="N113:N118"/>
    <mergeCell ref="N119:N127"/>
    <mergeCell ref="N129:N134"/>
    <mergeCell ref="N135:N147"/>
    <mergeCell ref="N148:N151"/>
    <mergeCell ref="N152:N157"/>
    <mergeCell ref="N158:N186"/>
    <mergeCell ref="N188:N194"/>
    <mergeCell ref="N195:N207"/>
    <mergeCell ref="N208:N225"/>
    <mergeCell ref="N227:N231"/>
    <mergeCell ref="N232:N242"/>
    <mergeCell ref="N243:N256"/>
    <mergeCell ref="N257:N262"/>
    <mergeCell ref="N263:N269"/>
    <mergeCell ref="N270:N272"/>
    <mergeCell ref="N273:N287"/>
    <mergeCell ref="N288:N301"/>
    <mergeCell ref="N302:N310"/>
    <mergeCell ref="N313:N314"/>
    <mergeCell ref="N315:N317"/>
    <mergeCell ref="N318:N319"/>
    <mergeCell ref="N320:N327"/>
    <mergeCell ref="N328:N334"/>
    <mergeCell ref="N335:N353"/>
    <mergeCell ref="N354:N356"/>
    <mergeCell ref="N358:N359"/>
    <mergeCell ref="N361:N366"/>
    <mergeCell ref="N367:N369"/>
    <mergeCell ref="N370:N372"/>
    <mergeCell ref="N373:N374"/>
    <mergeCell ref="N375:N377"/>
    <mergeCell ref="N378:N379"/>
    <mergeCell ref="N380:N381"/>
    <mergeCell ref="N382:N383"/>
    <mergeCell ref="N384:N385"/>
    <mergeCell ref="N386:N387"/>
    <mergeCell ref="N388:N389"/>
    <mergeCell ref="N390:N391"/>
    <mergeCell ref="N392:N393"/>
    <mergeCell ref="AB260:AB262"/>
    <mergeCell ref="AB281:AB287"/>
    <mergeCell ref="AB362:AB393"/>
    <mergeCell ref="AE3:AE14"/>
    <mergeCell ref="AE15:AE21"/>
    <mergeCell ref="AE22:AE26"/>
    <mergeCell ref="AE27:AE38"/>
    <mergeCell ref="AE40:AE42"/>
    <mergeCell ref="AE43:AE59"/>
    <mergeCell ref="AE60:AE65"/>
    <mergeCell ref="AE66:AE79"/>
    <mergeCell ref="AE80:AE90"/>
    <mergeCell ref="AE91:AE93"/>
    <mergeCell ref="AE94:AE99"/>
    <mergeCell ref="AE100:AE112"/>
    <mergeCell ref="AE113:AE118"/>
    <mergeCell ref="AE119:AE127"/>
    <mergeCell ref="AE129:AE134"/>
    <mergeCell ref="AE135:AE147"/>
    <mergeCell ref="AE148:AE151"/>
    <mergeCell ref="AE152:AE157"/>
    <mergeCell ref="AE158:AE186"/>
    <mergeCell ref="AE188:AE194"/>
    <mergeCell ref="AE195:AE207"/>
    <mergeCell ref="AE208:AE225"/>
    <mergeCell ref="AE227:AE231"/>
    <mergeCell ref="AE232:AE242"/>
    <mergeCell ref="AE243:AE256"/>
    <mergeCell ref="AE257:AE262"/>
    <mergeCell ref="AE263:AE269"/>
    <mergeCell ref="AE270:AE272"/>
    <mergeCell ref="AE273:AE285"/>
    <mergeCell ref="AE288:AE301"/>
    <mergeCell ref="AE302:AE310"/>
    <mergeCell ref="AE313:AE314"/>
    <mergeCell ref="AE315:AE317"/>
    <mergeCell ref="AE318:AE319"/>
    <mergeCell ref="AE320:AE327"/>
    <mergeCell ref="AE328:AE334"/>
    <mergeCell ref="AE335:AE353"/>
    <mergeCell ref="AE354:AE356"/>
    <mergeCell ref="AE358:AE359"/>
  </mergeCells>
  <pageMargins left="0.0784722222222222" right="0.161111111111111" top="0.2125" bottom="0.2125" header="0.5" footer="0.5"/>
  <pageSetup paperSize="1" scale="20"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县级申报未纳入预算</vt:lpstr>
      <vt:lpstr>存量+预算</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2021-02-21T08:48:00Z</dcterms:created>
  <dcterms:modified xsi:type="dcterms:W3CDTF">2013-01-02T11:15:22Z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